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10365" firstSheet="6" activeTab="6"/>
  </bookViews>
  <sheets>
    <sheet name="Analiza buget" sheetId="1" r:id="rId1"/>
    <sheet name="Prop angaj" sheetId="2" r:id="rId2"/>
    <sheet name="aa ian" sheetId="3" r:id="rId3"/>
    <sheet name="aa febr martie" sheetId="4" r:id="rId4"/>
    <sheet name="aa aprilie" sheetId="5" r:id="rId5"/>
    <sheet name="Helcor" sheetId="6" r:id="rId6"/>
    <sheet name="Contract" sheetId="7" r:id="rId7"/>
  </sheets>
  <definedNames>
    <definedName name="buget">#N/A</definedName>
  </definedNames>
  <calcPr fullCalcOnLoad="1"/>
</workbook>
</file>

<file path=xl/sharedStrings.xml><?xml version="1.0" encoding="utf-8"?>
<sst xmlns="http://schemas.openxmlformats.org/spreadsheetml/2006/main" count="217" uniqueCount="88">
  <si>
    <t>Nr.crt</t>
  </si>
  <si>
    <t>Laborator clinic</t>
  </si>
  <si>
    <t>Labormed</t>
  </si>
  <si>
    <t>SCM Pol.Sf.Maria</t>
  </si>
  <si>
    <t>Helcor Med SRL</t>
  </si>
  <si>
    <t>Jersey-Transylvania</t>
  </si>
  <si>
    <t>Maraclinica</t>
  </si>
  <si>
    <t>Doroltan</t>
  </si>
  <si>
    <t>Biotest</t>
  </si>
  <si>
    <t>Santa Vita SRL</t>
  </si>
  <si>
    <t>Santa Vita MKS SRL</t>
  </si>
  <si>
    <t>Biomedica Nova</t>
  </si>
  <si>
    <t>Presedinte-Director general</t>
  </si>
  <si>
    <t>Director Relatii cu furnizorii</t>
  </si>
  <si>
    <t>Ec.Hluhaniuc Adriana</t>
  </si>
  <si>
    <t>Ec.Prodan Carmen</t>
  </si>
  <si>
    <t>Sef serviciu</t>
  </si>
  <si>
    <t>Ec.Stretea Camelia</t>
  </si>
  <si>
    <t xml:space="preserve">Total paraclinic </t>
  </si>
  <si>
    <t>Director Economic</t>
  </si>
  <si>
    <t>Implementare ISO (35%)</t>
  </si>
  <si>
    <t>Participare la scheme intercomparare (15%)</t>
  </si>
  <si>
    <t>JUDETEAN</t>
  </si>
  <si>
    <t>SIGHET</t>
  </si>
  <si>
    <t>EUROMEDICA</t>
  </si>
  <si>
    <t>Biomedica Nova-pct de lucru</t>
  </si>
  <si>
    <t>Total</t>
  </si>
  <si>
    <t xml:space="preserve">         din care:</t>
  </si>
  <si>
    <t>laborator</t>
  </si>
  <si>
    <t>Terramed</t>
  </si>
  <si>
    <t>Modificare</t>
  </si>
  <si>
    <t>Director Relatii contractuale</t>
  </si>
  <si>
    <t>radiologie si inalta performanta</t>
  </si>
  <si>
    <t>TBC</t>
  </si>
  <si>
    <t>Total rectificare</t>
  </si>
  <si>
    <t>Ec.Deghid Viorel</t>
  </si>
  <si>
    <t>Crit de evaluare resurse (50%)</t>
  </si>
  <si>
    <t>SCM Pol Dr Dan</t>
  </si>
  <si>
    <t>Laboratoare 2014</t>
  </si>
  <si>
    <t xml:space="preserve">Valoare act aditional ianuarie din calcul </t>
  </si>
  <si>
    <t xml:space="preserve">Valoare act aditional ianuarie </t>
  </si>
  <si>
    <t>Angajat la 30.12.2013</t>
  </si>
  <si>
    <t xml:space="preserve">Valoare act aditional februarie, martie din calcul </t>
  </si>
  <si>
    <t>Valoare act aditional februarie, martie, din care:</t>
  </si>
  <si>
    <t xml:space="preserve">Total </t>
  </si>
  <si>
    <t>Februarie</t>
  </si>
  <si>
    <t>Martie</t>
  </si>
  <si>
    <t>Angajat la 21.01.2014</t>
  </si>
  <si>
    <t>Angajat la 31.01.2014</t>
  </si>
  <si>
    <t>Angajat la 28.02.2014</t>
  </si>
  <si>
    <t xml:space="preserve">Valoare act aditional aprilie din calcul </t>
  </si>
  <si>
    <t>Angajat la 27.03.2014</t>
  </si>
  <si>
    <t>Angajat la 31.03.2014</t>
  </si>
  <si>
    <t>Angajat la 29.04.2014</t>
  </si>
  <si>
    <t>Indicator</t>
  </si>
  <si>
    <t>Valoare</t>
  </si>
  <si>
    <t>numar puncte diminuare</t>
  </si>
  <si>
    <t>valoare diminuare</t>
  </si>
  <si>
    <t>Laboratoare 2014- Diminuare Helcor</t>
  </si>
  <si>
    <t>Valoare contract aprile Helcor</t>
  </si>
  <si>
    <t>Zile lucratoare</t>
  </si>
  <si>
    <t>Zile nelucratoare</t>
  </si>
  <si>
    <t>Valoare contract/ zi lucratoare</t>
  </si>
  <si>
    <t>Nr zile aprilie, din care:</t>
  </si>
  <si>
    <t>Nr zile lucratoare fara Crit de calitate</t>
  </si>
  <si>
    <t>Angajat la 30.04.2014</t>
  </si>
  <si>
    <t>Angajat la 27.05.2014</t>
  </si>
  <si>
    <t>Angajat la 30.05.2014</t>
  </si>
  <si>
    <t>Analiza  paraclinic  2014</t>
  </si>
  <si>
    <t>Total 2014</t>
  </si>
  <si>
    <t>Angajat ian-mai 2014</t>
  </si>
  <si>
    <t>Radiologie, imagistica, explorari</t>
  </si>
  <si>
    <t>Laborator clinic si anatomie patologica</t>
  </si>
  <si>
    <t>EUROMEDICA LAB</t>
  </si>
  <si>
    <t>SOMESAN</t>
  </si>
  <si>
    <t>Ramas pentru iunie-decembrie 2014, din care</t>
  </si>
  <si>
    <t>4= 60%*3</t>
  </si>
  <si>
    <t>5= 40%*3</t>
  </si>
  <si>
    <t>Sp JUDETEAN</t>
  </si>
  <si>
    <t>Sp TBC</t>
  </si>
  <si>
    <t>Sp SIGHET</t>
  </si>
  <si>
    <t>Indeplinirea cerintelor pentru calitate si competenta (25%)</t>
  </si>
  <si>
    <t>Participare la scheme de testare a competentei (25%)</t>
  </si>
  <si>
    <t xml:space="preserve">Valoare  iulie-decembrie din calcul </t>
  </si>
  <si>
    <t>Valoare  iulie-decembrie</t>
  </si>
  <si>
    <t>iulie-decembrie</t>
  </si>
  <si>
    <t>Angajat la 27.06.2014</t>
  </si>
  <si>
    <t>Angajat la 30.06.2014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</si>
</sst>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  <numFmt numFmtId="173" formatCode="#,##0.000"/>
    <numFmt numFmtId="174" formatCode="#,##0.00000"/>
    <numFmt numFmtId="175" formatCode="#,##0.0"/>
    <numFmt numFmtId="176" formatCode="0.0"/>
    <numFmt numFmtId="177" formatCode="0.00000"/>
    <numFmt numFmtId="178" formatCode="0.0000"/>
    <numFmt numFmtId="179" formatCode="0.000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" fontId="10" fillId="0" borderId="0" xfId="57" applyNumberFormat="1" applyFont="1" applyBorder="1">
      <alignment/>
      <protection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73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A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16.57421875" style="0" customWidth="1"/>
    <col min="4" max="4" width="19.7109375" style="0" bestFit="1" customWidth="1"/>
    <col min="5" max="5" width="18.140625" style="0" customWidth="1"/>
    <col min="6" max="6" width="24.28125" style="0" bestFit="1" customWidth="1"/>
    <col min="7" max="7" width="22.28125" style="0" customWidth="1"/>
    <col min="8" max="9" width="11.7109375" style="0" bestFit="1" customWidth="1"/>
    <col min="10" max="10" width="10.140625" style="0" bestFit="1" customWidth="1"/>
  </cols>
  <sheetData>
    <row r="1" spans="2:7" ht="18">
      <c r="B1" s="64" t="s">
        <v>68</v>
      </c>
      <c r="C1" s="64"/>
      <c r="D1" s="64"/>
      <c r="E1" s="64"/>
      <c r="F1" s="64"/>
      <c r="G1" s="64"/>
    </row>
    <row r="2" spans="6:7" ht="12.75">
      <c r="F2" s="17"/>
      <c r="G2" s="17"/>
    </row>
    <row r="3" spans="6:7" ht="12.75">
      <c r="F3" s="17"/>
      <c r="G3" s="17"/>
    </row>
    <row r="4" spans="6:7" ht="12.75">
      <c r="F4" s="17"/>
      <c r="G4" s="17"/>
    </row>
    <row r="5" spans="2:7" ht="38.25">
      <c r="B5" s="2"/>
      <c r="C5" s="18" t="s">
        <v>69</v>
      </c>
      <c r="D5" s="50" t="s">
        <v>70</v>
      </c>
      <c r="E5" s="50" t="s">
        <v>75</v>
      </c>
      <c r="F5" s="21" t="s">
        <v>72</v>
      </c>
      <c r="G5" s="21" t="s">
        <v>71</v>
      </c>
    </row>
    <row r="6" spans="2:7" ht="12.75">
      <c r="B6" s="44"/>
      <c r="C6" s="44">
        <v>1</v>
      </c>
      <c r="D6" s="44">
        <v>2</v>
      </c>
      <c r="E6" s="44">
        <v>3</v>
      </c>
      <c r="F6" s="61" t="s">
        <v>76</v>
      </c>
      <c r="G6" s="61" t="s">
        <v>77</v>
      </c>
    </row>
    <row r="7" spans="2:7" ht="12.75">
      <c r="B7" s="46" t="s">
        <v>18</v>
      </c>
      <c r="C7" s="20">
        <v>5621000</v>
      </c>
      <c r="D7" s="20">
        <v>1891000</v>
      </c>
      <c r="E7" s="20">
        <f>C7-D7</f>
        <v>3730000</v>
      </c>
      <c r="F7" s="42">
        <f>E7*0.6</f>
        <v>2238000</v>
      </c>
      <c r="G7" s="20">
        <f>E7-F7</f>
        <v>1492000</v>
      </c>
    </row>
    <row r="8" spans="6:7" ht="12.75">
      <c r="F8" s="17"/>
      <c r="G8" s="17"/>
    </row>
    <row r="9" spans="6:7" ht="12.75">
      <c r="F9" s="17"/>
      <c r="G9" s="17"/>
    </row>
    <row r="10" spans="2:10" ht="12.75">
      <c r="B10" s="16" t="s">
        <v>12</v>
      </c>
      <c r="C10" s="16"/>
      <c r="D10" s="16" t="s">
        <v>19</v>
      </c>
      <c r="F10" s="16" t="s">
        <v>13</v>
      </c>
      <c r="G10" s="16"/>
      <c r="I10" s="16"/>
      <c r="J10" s="1"/>
    </row>
    <row r="11" spans="2:10" s="59" customFormat="1" ht="12.75">
      <c r="B11" s="40" t="s">
        <v>35</v>
      </c>
      <c r="C11" s="16"/>
      <c r="D11" s="16" t="s">
        <v>14</v>
      </c>
      <c r="F11" s="16" t="s">
        <v>15</v>
      </c>
      <c r="G11" s="16"/>
      <c r="I11" s="16"/>
      <c r="J11" s="1"/>
    </row>
    <row r="12" spans="2:10" s="59" customFormat="1" ht="12.75">
      <c r="B12" s="15"/>
      <c r="C12" s="15"/>
      <c r="D12" s="15"/>
      <c r="E12" s="15"/>
      <c r="F12" s="15"/>
      <c r="G12" s="15"/>
      <c r="H12" s="1"/>
      <c r="I12" s="15"/>
      <c r="J12" s="1"/>
    </row>
    <row r="13" spans="2:10" s="59" customFormat="1" ht="12.75">
      <c r="B13" s="15"/>
      <c r="C13" s="15"/>
      <c r="D13" s="15"/>
      <c r="E13" s="15"/>
      <c r="F13" s="15"/>
      <c r="G13" s="15"/>
      <c r="H13" s="15"/>
      <c r="I13" s="15"/>
      <c r="J13" s="1"/>
    </row>
    <row r="14" spans="2:9" s="59" customFormat="1" ht="12.75">
      <c r="B14" s="15"/>
      <c r="C14" s="15"/>
      <c r="D14" s="15"/>
      <c r="E14" s="15"/>
      <c r="F14" s="15"/>
      <c r="G14" s="40" t="s">
        <v>16</v>
      </c>
      <c r="H14" s="15"/>
      <c r="I14"/>
    </row>
    <row r="15" spans="2:9" s="59" customFormat="1" ht="12.75">
      <c r="B15" s="15"/>
      <c r="C15" s="15"/>
      <c r="D15" s="15"/>
      <c r="E15" s="15"/>
      <c r="F15" s="15"/>
      <c r="G15" s="40" t="s">
        <v>17</v>
      </c>
      <c r="H15" s="15"/>
      <c r="I15"/>
    </row>
    <row r="16" spans="2:10" s="59" customFormat="1" ht="12.75">
      <c r="B16"/>
      <c r="C16"/>
      <c r="D16"/>
      <c r="E16"/>
      <c r="F16"/>
      <c r="G16"/>
      <c r="H16"/>
      <c r="I16"/>
      <c r="J16"/>
    </row>
    <row r="17" spans="6:7" ht="12.75">
      <c r="F17" s="17"/>
      <c r="G17" s="17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4">
      <selection activeCell="Z10" sqref="Z10:Z28"/>
    </sheetView>
  </sheetViews>
  <sheetFormatPr defaultColWidth="9.140625" defaultRowHeight="12.75"/>
  <cols>
    <col min="2" max="2" width="19.7109375" style="0" customWidth="1"/>
    <col min="3" max="4" width="14.7109375" style="0" hidden="1" customWidth="1"/>
    <col min="5" max="5" width="14.8515625" style="0" hidden="1" customWidth="1"/>
    <col min="6" max="6" width="12.421875" style="0" hidden="1" customWidth="1"/>
    <col min="7" max="7" width="12.7109375" style="0" hidden="1" customWidth="1"/>
    <col min="8" max="8" width="10.421875" style="0" hidden="1" customWidth="1"/>
    <col min="9" max="9" width="12.140625" style="0" hidden="1" customWidth="1"/>
    <col min="10" max="10" width="10.8515625" style="0" hidden="1" customWidth="1"/>
    <col min="11" max="11" width="12.7109375" style="0" hidden="1" customWidth="1"/>
    <col min="12" max="12" width="0" style="0" hidden="1" customWidth="1"/>
    <col min="13" max="13" width="12.00390625" style="0" hidden="1" customWidth="1"/>
    <col min="14" max="14" width="10.8515625" style="0" hidden="1" customWidth="1"/>
    <col min="15" max="15" width="13.140625" style="0" hidden="1" customWidth="1"/>
    <col min="16" max="16" width="11.28125" style="0" hidden="1" customWidth="1"/>
    <col min="17" max="17" width="13.57421875" style="0" hidden="1" customWidth="1"/>
    <col min="18" max="18" width="0" style="0" hidden="1" customWidth="1"/>
    <col min="19" max="19" width="12.28125" style="0" hidden="1" customWidth="1"/>
    <col min="20" max="20" width="10.28125" style="0" hidden="1" customWidth="1"/>
    <col min="21" max="21" width="11.421875" style="0" hidden="1" customWidth="1"/>
    <col min="22" max="22" width="11.28125" style="0" hidden="1" customWidth="1"/>
    <col min="23" max="23" width="12.140625" style="0" hidden="1" customWidth="1"/>
    <col min="24" max="24" width="11.7109375" style="0" hidden="1" customWidth="1"/>
    <col min="25" max="25" width="12.00390625" style="0" customWidth="1"/>
    <col min="26" max="26" width="12.28125" style="0" bestFit="1" customWidth="1"/>
    <col min="27" max="27" width="11.7109375" style="0" customWidth="1"/>
  </cols>
  <sheetData>
    <row r="1" spans="1:2" ht="12.75">
      <c r="A1" s="3"/>
      <c r="B1" s="3"/>
    </row>
    <row r="2" spans="1:2" ht="12.75">
      <c r="A2" s="3"/>
      <c r="B2" s="3"/>
    </row>
    <row r="3" spans="1:2" ht="18">
      <c r="A3" s="51" t="s">
        <v>38</v>
      </c>
      <c r="B3" s="3"/>
    </row>
    <row r="4" spans="1:2" ht="12.75">
      <c r="A4" s="29"/>
      <c r="B4" s="3"/>
    </row>
    <row r="5" spans="1:2" ht="12.75">
      <c r="A5" s="3"/>
      <c r="B5" s="3"/>
    </row>
    <row r="6" spans="1:2" ht="12.75">
      <c r="A6" s="3"/>
      <c r="B6" s="3"/>
    </row>
    <row r="7" spans="1:2" ht="18">
      <c r="A7" s="5"/>
      <c r="B7" s="30"/>
    </row>
    <row r="8" spans="1:27" ht="25.5">
      <c r="A8" s="7" t="s">
        <v>0</v>
      </c>
      <c r="B8" s="7" t="s">
        <v>1</v>
      </c>
      <c r="C8" s="48" t="s">
        <v>41</v>
      </c>
      <c r="D8" s="50" t="s">
        <v>30</v>
      </c>
      <c r="E8" s="48" t="s">
        <v>47</v>
      </c>
      <c r="F8" s="50" t="s">
        <v>30</v>
      </c>
      <c r="G8" s="48" t="s">
        <v>48</v>
      </c>
      <c r="H8" s="50" t="s">
        <v>30</v>
      </c>
      <c r="I8" s="48" t="s">
        <v>49</v>
      </c>
      <c r="J8" s="50" t="s">
        <v>30</v>
      </c>
      <c r="K8" s="48" t="s">
        <v>51</v>
      </c>
      <c r="L8" s="50" t="s">
        <v>30</v>
      </c>
      <c r="M8" s="48" t="s">
        <v>52</v>
      </c>
      <c r="N8" s="50" t="s">
        <v>30</v>
      </c>
      <c r="O8" s="48" t="s">
        <v>53</v>
      </c>
      <c r="P8" s="50" t="s">
        <v>30</v>
      </c>
      <c r="Q8" s="48" t="s">
        <v>65</v>
      </c>
      <c r="R8" s="50" t="s">
        <v>30</v>
      </c>
      <c r="S8" s="48" t="s">
        <v>66</v>
      </c>
      <c r="T8" s="50" t="s">
        <v>30</v>
      </c>
      <c r="U8" s="48" t="s">
        <v>67</v>
      </c>
      <c r="V8" s="50" t="s">
        <v>30</v>
      </c>
      <c r="W8" s="48" t="s">
        <v>67</v>
      </c>
      <c r="X8" s="50" t="s">
        <v>30</v>
      </c>
      <c r="Y8" s="48" t="s">
        <v>86</v>
      </c>
      <c r="Z8" s="50" t="s">
        <v>30</v>
      </c>
      <c r="AA8" s="48" t="s">
        <v>87</v>
      </c>
    </row>
    <row r="9" spans="1:27" ht="15">
      <c r="A9" s="10"/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14">
        <v>1</v>
      </c>
      <c r="B10" s="37" t="s">
        <v>2</v>
      </c>
      <c r="C10" s="19">
        <f>'aa ian'!J11</f>
        <v>30118</v>
      </c>
      <c r="D10" s="19">
        <f>'aa febr martie'!J11</f>
        <v>60235</v>
      </c>
      <c r="E10" s="19">
        <f aca="true" t="shared" si="0" ref="E10:E22">C10+D10</f>
        <v>90353</v>
      </c>
      <c r="F10" s="19" t="e">
        <f>#REF!</f>
        <v>#REF!</v>
      </c>
      <c r="G10" s="19" t="e">
        <f aca="true" t="shared" si="1" ref="G10:G22">E10+F10</f>
        <v>#REF!</v>
      </c>
      <c r="H10" s="19" t="e">
        <f>#REF!</f>
        <v>#REF!</v>
      </c>
      <c r="I10" s="19" t="e">
        <f aca="true" t="shared" si="2" ref="I10:I22">G10+H10</f>
        <v>#REF!</v>
      </c>
      <c r="J10" s="19">
        <f>'aa aprilie'!J11</f>
        <v>42232</v>
      </c>
      <c r="K10" s="19" t="e">
        <f aca="true" t="shared" si="3" ref="K10:K22">I10+J10</f>
        <v>#REF!</v>
      </c>
      <c r="L10" s="19" t="e">
        <f>#REF!</f>
        <v>#REF!</v>
      </c>
      <c r="M10" s="19" t="e">
        <f aca="true" t="shared" si="4" ref="M10:M22">K10+L10</f>
        <v>#REF!</v>
      </c>
      <c r="N10" s="19" t="e">
        <f>#REF!</f>
        <v>#REF!</v>
      </c>
      <c r="O10" s="19" t="e">
        <f aca="true" t="shared" si="5" ref="O10:O22">M10+N10</f>
        <v>#REF!</v>
      </c>
      <c r="P10" s="19" t="e">
        <f>#REF!</f>
        <v>#REF!</v>
      </c>
      <c r="Q10" s="19" t="e">
        <f aca="true" t="shared" si="6" ref="Q10:Q22">O10+P10</f>
        <v>#REF!</v>
      </c>
      <c r="R10" s="19" t="e">
        <f>#REF!</f>
        <v>#REF!</v>
      </c>
      <c r="S10" s="19" t="e">
        <f aca="true" t="shared" si="7" ref="S10:S22">Q10+R10</f>
        <v>#REF!</v>
      </c>
      <c r="T10" s="19" t="e">
        <f>#REF!</f>
        <v>#REF!</v>
      </c>
      <c r="U10" s="19" t="e">
        <f aca="true" t="shared" si="8" ref="U10:U27">S10+T10</f>
        <v>#REF!</v>
      </c>
      <c r="V10" s="19" t="e">
        <f>#REF!</f>
        <v>#REF!</v>
      </c>
      <c r="W10" s="19" t="e">
        <f aca="true" t="shared" si="9" ref="W10:W27">U10+V10</f>
        <v>#REF!</v>
      </c>
      <c r="X10" s="19" t="e">
        <f>Contract!#REF!</f>
        <v>#REF!</v>
      </c>
      <c r="Y10" s="19" t="e">
        <f aca="true" t="shared" si="10" ref="Y10:Y28">W10+X10</f>
        <v>#REF!</v>
      </c>
      <c r="Z10" s="19" t="e">
        <f>#REF!</f>
        <v>#REF!</v>
      </c>
      <c r="AA10" s="19" t="e">
        <f aca="true" t="shared" si="11" ref="AA10:AA28">Y10+Z10</f>
        <v>#REF!</v>
      </c>
    </row>
    <row r="11" spans="1:27" ht="15">
      <c r="A11" s="14">
        <f aca="true" t="shared" si="12" ref="A11:A28">A10+1</f>
        <v>2</v>
      </c>
      <c r="B11" s="37" t="s">
        <v>3</v>
      </c>
      <c r="C11" s="19">
        <f>'aa ian'!J12</f>
        <v>33697</v>
      </c>
      <c r="D11" s="19">
        <f>'aa febr martie'!J12</f>
        <v>67393</v>
      </c>
      <c r="E11" s="19">
        <f t="shared" si="0"/>
        <v>101090</v>
      </c>
      <c r="F11" s="19" t="e">
        <f>#REF!</f>
        <v>#REF!</v>
      </c>
      <c r="G11" s="19" t="e">
        <f t="shared" si="1"/>
        <v>#REF!</v>
      </c>
      <c r="H11" s="19" t="e">
        <f>#REF!</f>
        <v>#REF!</v>
      </c>
      <c r="I11" s="19" t="e">
        <f t="shared" si="2"/>
        <v>#REF!</v>
      </c>
      <c r="J11" s="19">
        <f>'aa aprilie'!J12</f>
        <v>47251</v>
      </c>
      <c r="K11" s="19" t="e">
        <f t="shared" si="3"/>
        <v>#REF!</v>
      </c>
      <c r="L11" s="19" t="e">
        <f>#REF!</f>
        <v>#REF!</v>
      </c>
      <c r="M11" s="19" t="e">
        <f t="shared" si="4"/>
        <v>#REF!</v>
      </c>
      <c r="N11" s="19" t="e">
        <f>#REF!</f>
        <v>#REF!</v>
      </c>
      <c r="O11" s="19" t="e">
        <f t="shared" si="5"/>
        <v>#REF!</v>
      </c>
      <c r="P11" s="19" t="e">
        <f>#REF!</f>
        <v>#REF!</v>
      </c>
      <c r="Q11" s="19" t="e">
        <f t="shared" si="6"/>
        <v>#REF!</v>
      </c>
      <c r="R11" s="19" t="e">
        <f>#REF!</f>
        <v>#REF!</v>
      </c>
      <c r="S11" s="19" t="e">
        <f t="shared" si="7"/>
        <v>#REF!</v>
      </c>
      <c r="T11" s="19" t="e">
        <f>#REF!</f>
        <v>#REF!</v>
      </c>
      <c r="U11" s="19" t="e">
        <f t="shared" si="8"/>
        <v>#REF!</v>
      </c>
      <c r="V11" s="19" t="e">
        <f>#REF!</f>
        <v>#REF!</v>
      </c>
      <c r="W11" s="19" t="e">
        <f t="shared" si="9"/>
        <v>#REF!</v>
      </c>
      <c r="X11" s="19" t="e">
        <f>Contract!#REF!</f>
        <v>#REF!</v>
      </c>
      <c r="Y11" s="19" t="e">
        <f t="shared" si="10"/>
        <v>#REF!</v>
      </c>
      <c r="Z11" s="19" t="e">
        <f>#REF!</f>
        <v>#REF!</v>
      </c>
      <c r="AA11" s="19" t="e">
        <f t="shared" si="11"/>
        <v>#REF!</v>
      </c>
    </row>
    <row r="12" spans="1:27" ht="15">
      <c r="A12" s="14">
        <f t="shared" si="12"/>
        <v>3</v>
      </c>
      <c r="B12" s="37" t="s">
        <v>4</v>
      </c>
      <c r="C12" s="19">
        <f>'aa ian'!J13</f>
        <v>24400</v>
      </c>
      <c r="D12" s="19">
        <f>'aa febr martie'!J13</f>
        <v>48799</v>
      </c>
      <c r="E12" s="19">
        <f t="shared" si="0"/>
        <v>73199</v>
      </c>
      <c r="F12" s="19" t="e">
        <f>#REF!</f>
        <v>#REF!</v>
      </c>
      <c r="G12" s="19" t="e">
        <f t="shared" si="1"/>
        <v>#REF!</v>
      </c>
      <c r="H12" s="19" t="e">
        <f>#REF!</f>
        <v>#REF!</v>
      </c>
      <c r="I12" s="19" t="e">
        <f t="shared" si="2"/>
        <v>#REF!</v>
      </c>
      <c r="J12" s="19">
        <f>'aa aprilie'!J13</f>
        <v>34214</v>
      </c>
      <c r="K12" s="19" t="e">
        <f t="shared" si="3"/>
        <v>#REF!</v>
      </c>
      <c r="L12" s="19" t="e">
        <f>#REF!</f>
        <v>#REF!</v>
      </c>
      <c r="M12" s="19" t="e">
        <f t="shared" si="4"/>
        <v>#REF!</v>
      </c>
      <c r="N12" s="19" t="e">
        <f>#REF!</f>
        <v>#REF!</v>
      </c>
      <c r="O12" s="19" t="e">
        <f t="shared" si="5"/>
        <v>#REF!</v>
      </c>
      <c r="P12" s="19" t="e">
        <f>#REF!</f>
        <v>#REF!</v>
      </c>
      <c r="Q12" s="19" t="e">
        <f t="shared" si="6"/>
        <v>#REF!</v>
      </c>
      <c r="R12" s="19" t="e">
        <f>#REF!</f>
        <v>#REF!</v>
      </c>
      <c r="S12" s="19" t="e">
        <f t="shared" si="7"/>
        <v>#REF!</v>
      </c>
      <c r="T12" s="19" t="e">
        <f>#REF!</f>
        <v>#REF!</v>
      </c>
      <c r="U12" s="19" t="e">
        <f t="shared" si="8"/>
        <v>#REF!</v>
      </c>
      <c r="V12" s="19" t="e">
        <f>#REF!</f>
        <v>#REF!</v>
      </c>
      <c r="W12" s="19" t="e">
        <f t="shared" si="9"/>
        <v>#REF!</v>
      </c>
      <c r="X12" s="19" t="e">
        <f>Contract!#REF!</f>
        <v>#REF!</v>
      </c>
      <c r="Y12" s="19" t="e">
        <f t="shared" si="10"/>
        <v>#REF!</v>
      </c>
      <c r="Z12" s="19" t="e">
        <f>#REF!</f>
        <v>#REF!</v>
      </c>
      <c r="AA12" s="19" t="e">
        <f t="shared" si="11"/>
        <v>#REF!</v>
      </c>
    </row>
    <row r="13" spans="1:27" ht="15">
      <c r="A13" s="14">
        <f t="shared" si="12"/>
        <v>4</v>
      </c>
      <c r="B13" s="38" t="s">
        <v>5</v>
      </c>
      <c r="C13" s="19">
        <f>'aa ian'!J14</f>
        <v>20247</v>
      </c>
      <c r="D13" s="19">
        <f>'aa febr martie'!J14</f>
        <v>40494</v>
      </c>
      <c r="E13" s="19">
        <f t="shared" si="0"/>
        <v>60741</v>
      </c>
      <c r="F13" s="19" t="e">
        <f>#REF!</f>
        <v>#REF!</v>
      </c>
      <c r="G13" s="19" t="e">
        <f t="shared" si="1"/>
        <v>#REF!</v>
      </c>
      <c r="H13" s="19" t="e">
        <f>#REF!</f>
        <v>#REF!</v>
      </c>
      <c r="I13" s="19" t="e">
        <f t="shared" si="2"/>
        <v>#REF!</v>
      </c>
      <c r="J13" s="19">
        <f>'aa aprilie'!J14</f>
        <v>28391</v>
      </c>
      <c r="K13" s="19" t="e">
        <f t="shared" si="3"/>
        <v>#REF!</v>
      </c>
      <c r="L13" s="19" t="e">
        <f>#REF!</f>
        <v>#REF!</v>
      </c>
      <c r="M13" s="19" t="e">
        <f t="shared" si="4"/>
        <v>#REF!</v>
      </c>
      <c r="N13" s="19" t="e">
        <f>#REF!</f>
        <v>#REF!</v>
      </c>
      <c r="O13" s="19" t="e">
        <f t="shared" si="5"/>
        <v>#REF!</v>
      </c>
      <c r="P13" s="19" t="e">
        <f>#REF!</f>
        <v>#REF!</v>
      </c>
      <c r="Q13" s="19" t="e">
        <f t="shared" si="6"/>
        <v>#REF!</v>
      </c>
      <c r="R13" s="19" t="e">
        <f>#REF!</f>
        <v>#REF!</v>
      </c>
      <c r="S13" s="19" t="e">
        <f t="shared" si="7"/>
        <v>#REF!</v>
      </c>
      <c r="T13" s="19" t="e">
        <f>#REF!</f>
        <v>#REF!</v>
      </c>
      <c r="U13" s="19" t="e">
        <f t="shared" si="8"/>
        <v>#REF!</v>
      </c>
      <c r="V13" s="19" t="e">
        <f>#REF!</f>
        <v>#REF!</v>
      </c>
      <c r="W13" s="19" t="e">
        <f t="shared" si="9"/>
        <v>#REF!</v>
      </c>
      <c r="X13" s="19" t="e">
        <f>Contract!#REF!</f>
        <v>#REF!</v>
      </c>
      <c r="Y13" s="19" t="e">
        <f t="shared" si="10"/>
        <v>#REF!</v>
      </c>
      <c r="Z13" s="19" t="e">
        <f>#REF!</f>
        <v>#REF!</v>
      </c>
      <c r="AA13" s="19" t="e">
        <f t="shared" si="11"/>
        <v>#REF!</v>
      </c>
    </row>
    <row r="14" spans="1:27" ht="15">
      <c r="A14" s="14">
        <f t="shared" si="12"/>
        <v>5</v>
      </c>
      <c r="B14" s="37" t="s">
        <v>6</v>
      </c>
      <c r="C14" s="19">
        <f>'aa ian'!J15</f>
        <v>15949</v>
      </c>
      <c r="D14" s="19">
        <f>'aa febr martie'!J15</f>
        <v>31898</v>
      </c>
      <c r="E14" s="19">
        <f t="shared" si="0"/>
        <v>47847</v>
      </c>
      <c r="F14" s="19" t="e">
        <f>#REF!</f>
        <v>#REF!</v>
      </c>
      <c r="G14" s="19" t="e">
        <f t="shared" si="1"/>
        <v>#REF!</v>
      </c>
      <c r="H14" s="19" t="e">
        <f>#REF!</f>
        <v>#REF!</v>
      </c>
      <c r="I14" s="19" t="e">
        <f t="shared" si="2"/>
        <v>#REF!</v>
      </c>
      <c r="J14" s="19">
        <f>'aa aprilie'!J15</f>
        <v>22364</v>
      </c>
      <c r="K14" s="19" t="e">
        <f t="shared" si="3"/>
        <v>#REF!</v>
      </c>
      <c r="L14" s="19" t="e">
        <f>#REF!</f>
        <v>#REF!</v>
      </c>
      <c r="M14" s="19" t="e">
        <f t="shared" si="4"/>
        <v>#REF!</v>
      </c>
      <c r="N14" s="19" t="e">
        <f>#REF!</f>
        <v>#REF!</v>
      </c>
      <c r="O14" s="19" t="e">
        <f t="shared" si="5"/>
        <v>#REF!</v>
      </c>
      <c r="P14" s="19" t="e">
        <f>#REF!</f>
        <v>#REF!</v>
      </c>
      <c r="Q14" s="19" t="e">
        <f t="shared" si="6"/>
        <v>#REF!</v>
      </c>
      <c r="R14" s="19" t="e">
        <f>#REF!</f>
        <v>#REF!</v>
      </c>
      <c r="S14" s="19" t="e">
        <f t="shared" si="7"/>
        <v>#REF!</v>
      </c>
      <c r="T14" s="19" t="e">
        <f>#REF!</f>
        <v>#REF!</v>
      </c>
      <c r="U14" s="19" t="e">
        <f t="shared" si="8"/>
        <v>#REF!</v>
      </c>
      <c r="V14" s="19" t="e">
        <f>#REF!</f>
        <v>#REF!</v>
      </c>
      <c r="W14" s="19" t="e">
        <f t="shared" si="9"/>
        <v>#REF!</v>
      </c>
      <c r="X14" s="19" t="e">
        <f>Contract!#REF!</f>
        <v>#REF!</v>
      </c>
      <c r="Y14" s="19" t="e">
        <f t="shared" si="10"/>
        <v>#REF!</v>
      </c>
      <c r="Z14" s="19" t="e">
        <f>#REF!</f>
        <v>#REF!</v>
      </c>
      <c r="AA14" s="19" t="e">
        <f t="shared" si="11"/>
        <v>#REF!</v>
      </c>
    </row>
    <row r="15" spans="1:27" ht="15">
      <c r="A15" s="14">
        <f t="shared" si="12"/>
        <v>6</v>
      </c>
      <c r="B15" s="37" t="s">
        <v>7</v>
      </c>
      <c r="C15" s="19">
        <f>'aa ian'!J16</f>
        <v>10691</v>
      </c>
      <c r="D15" s="19">
        <f>'aa febr martie'!J16</f>
        <v>21382</v>
      </c>
      <c r="E15" s="19">
        <f t="shared" si="0"/>
        <v>32073</v>
      </c>
      <c r="F15" s="19" t="e">
        <f>#REF!</f>
        <v>#REF!</v>
      </c>
      <c r="G15" s="19" t="e">
        <f t="shared" si="1"/>
        <v>#REF!</v>
      </c>
      <c r="H15" s="19" t="e">
        <f>#REF!</f>
        <v>#REF!</v>
      </c>
      <c r="I15" s="19" t="e">
        <f t="shared" si="2"/>
        <v>#REF!</v>
      </c>
      <c r="J15" s="19">
        <f>'aa aprilie'!J16</f>
        <v>14992</v>
      </c>
      <c r="K15" s="19" t="e">
        <f t="shared" si="3"/>
        <v>#REF!</v>
      </c>
      <c r="L15" s="19" t="e">
        <f>#REF!</f>
        <v>#REF!</v>
      </c>
      <c r="M15" s="19" t="e">
        <f t="shared" si="4"/>
        <v>#REF!</v>
      </c>
      <c r="N15" s="19" t="e">
        <f>#REF!</f>
        <v>#REF!</v>
      </c>
      <c r="O15" s="19" t="e">
        <f t="shared" si="5"/>
        <v>#REF!</v>
      </c>
      <c r="P15" s="19" t="e">
        <f>#REF!</f>
        <v>#REF!</v>
      </c>
      <c r="Q15" s="19" t="e">
        <f t="shared" si="6"/>
        <v>#REF!</v>
      </c>
      <c r="R15" s="19" t="e">
        <f>#REF!</f>
        <v>#REF!</v>
      </c>
      <c r="S15" s="19" t="e">
        <f t="shared" si="7"/>
        <v>#REF!</v>
      </c>
      <c r="T15" s="19" t="e">
        <f>#REF!</f>
        <v>#REF!</v>
      </c>
      <c r="U15" s="19" t="e">
        <f t="shared" si="8"/>
        <v>#REF!</v>
      </c>
      <c r="V15" s="19" t="e">
        <f>#REF!</f>
        <v>#REF!</v>
      </c>
      <c r="W15" s="19" t="e">
        <f t="shared" si="9"/>
        <v>#REF!</v>
      </c>
      <c r="X15" s="19" t="e">
        <f>Contract!#REF!</f>
        <v>#REF!</v>
      </c>
      <c r="Y15" s="19" t="e">
        <f t="shared" si="10"/>
        <v>#REF!</v>
      </c>
      <c r="Z15" s="19" t="e">
        <f>#REF!</f>
        <v>#REF!</v>
      </c>
      <c r="AA15" s="19" t="e">
        <f t="shared" si="11"/>
        <v>#REF!</v>
      </c>
    </row>
    <row r="16" spans="1:27" ht="15">
      <c r="A16" s="14">
        <f t="shared" si="12"/>
        <v>7</v>
      </c>
      <c r="B16" s="37" t="s">
        <v>8</v>
      </c>
      <c r="C16" s="19">
        <f>'aa ian'!J17</f>
        <v>19747</v>
      </c>
      <c r="D16" s="19">
        <f>'aa febr martie'!J17</f>
        <v>39495</v>
      </c>
      <c r="E16" s="19">
        <f t="shared" si="0"/>
        <v>59242</v>
      </c>
      <c r="F16" s="19" t="e">
        <f>#REF!</f>
        <v>#REF!</v>
      </c>
      <c r="G16" s="19" t="e">
        <f t="shared" si="1"/>
        <v>#REF!</v>
      </c>
      <c r="H16" s="19" t="e">
        <f>#REF!</f>
        <v>#REF!</v>
      </c>
      <c r="I16" s="19" t="e">
        <f t="shared" si="2"/>
        <v>#REF!</v>
      </c>
      <c r="J16" s="19">
        <f>'aa aprilie'!J17</f>
        <v>27691</v>
      </c>
      <c r="K16" s="19" t="e">
        <f t="shared" si="3"/>
        <v>#REF!</v>
      </c>
      <c r="L16" s="19" t="e">
        <f>#REF!</f>
        <v>#REF!</v>
      </c>
      <c r="M16" s="19" t="e">
        <f t="shared" si="4"/>
        <v>#REF!</v>
      </c>
      <c r="N16" s="19" t="e">
        <f>#REF!</f>
        <v>#REF!</v>
      </c>
      <c r="O16" s="19" t="e">
        <f t="shared" si="5"/>
        <v>#REF!</v>
      </c>
      <c r="P16" s="19" t="e">
        <f>#REF!</f>
        <v>#REF!</v>
      </c>
      <c r="Q16" s="19" t="e">
        <f t="shared" si="6"/>
        <v>#REF!</v>
      </c>
      <c r="R16" s="19" t="e">
        <f>#REF!</f>
        <v>#REF!</v>
      </c>
      <c r="S16" s="19" t="e">
        <f t="shared" si="7"/>
        <v>#REF!</v>
      </c>
      <c r="T16" s="19" t="e">
        <f>#REF!</f>
        <v>#REF!</v>
      </c>
      <c r="U16" s="19" t="e">
        <f t="shared" si="8"/>
        <v>#REF!</v>
      </c>
      <c r="V16" s="19" t="e">
        <f>#REF!</f>
        <v>#REF!</v>
      </c>
      <c r="W16" s="19" t="e">
        <f t="shared" si="9"/>
        <v>#REF!</v>
      </c>
      <c r="X16" s="19" t="e">
        <f>Contract!#REF!</f>
        <v>#REF!</v>
      </c>
      <c r="Y16" s="19" t="e">
        <f t="shared" si="10"/>
        <v>#REF!</v>
      </c>
      <c r="Z16" s="19" t="e">
        <f>#REF!</f>
        <v>#REF!</v>
      </c>
      <c r="AA16" s="19" t="e">
        <f t="shared" si="11"/>
        <v>#REF!</v>
      </c>
    </row>
    <row r="17" spans="1:27" ht="15">
      <c r="A17" s="14">
        <f t="shared" si="12"/>
        <v>8</v>
      </c>
      <c r="B17" s="37" t="s">
        <v>9</v>
      </c>
      <c r="C17" s="19">
        <f>'aa ian'!J18</f>
        <v>38327</v>
      </c>
      <c r="D17" s="19">
        <f>'aa febr martie'!J18</f>
        <v>76655</v>
      </c>
      <c r="E17" s="19">
        <f t="shared" si="0"/>
        <v>114982</v>
      </c>
      <c r="F17" s="19" t="e">
        <f>#REF!</f>
        <v>#REF!</v>
      </c>
      <c r="G17" s="19" t="e">
        <f t="shared" si="1"/>
        <v>#REF!</v>
      </c>
      <c r="H17" s="19" t="e">
        <f>#REF!</f>
        <v>#REF!</v>
      </c>
      <c r="I17" s="19" t="e">
        <f t="shared" si="2"/>
        <v>#REF!</v>
      </c>
      <c r="J17" s="19">
        <f>'aa aprilie'!J18</f>
        <v>53744</v>
      </c>
      <c r="K17" s="19" t="e">
        <f t="shared" si="3"/>
        <v>#REF!</v>
      </c>
      <c r="L17" s="19" t="e">
        <f>#REF!</f>
        <v>#REF!</v>
      </c>
      <c r="M17" s="19" t="e">
        <f t="shared" si="4"/>
        <v>#REF!</v>
      </c>
      <c r="N17" s="19" t="e">
        <f>#REF!</f>
        <v>#REF!</v>
      </c>
      <c r="O17" s="19" t="e">
        <f t="shared" si="5"/>
        <v>#REF!</v>
      </c>
      <c r="P17" s="19" t="e">
        <f>#REF!</f>
        <v>#REF!</v>
      </c>
      <c r="Q17" s="19" t="e">
        <f t="shared" si="6"/>
        <v>#REF!</v>
      </c>
      <c r="R17" s="19" t="e">
        <f>#REF!</f>
        <v>#REF!</v>
      </c>
      <c r="S17" s="19" t="e">
        <f t="shared" si="7"/>
        <v>#REF!</v>
      </c>
      <c r="T17" s="19" t="e">
        <f>#REF!</f>
        <v>#REF!</v>
      </c>
      <c r="U17" s="19" t="e">
        <f t="shared" si="8"/>
        <v>#REF!</v>
      </c>
      <c r="V17" s="19" t="e">
        <f>#REF!</f>
        <v>#REF!</v>
      </c>
      <c r="W17" s="19" t="e">
        <f t="shared" si="9"/>
        <v>#REF!</v>
      </c>
      <c r="X17" s="19" t="e">
        <f>Contract!#REF!</f>
        <v>#REF!</v>
      </c>
      <c r="Y17" s="19" t="e">
        <f t="shared" si="10"/>
        <v>#REF!</v>
      </c>
      <c r="Z17" s="19" t="e">
        <f>#REF!</f>
        <v>#REF!</v>
      </c>
      <c r="AA17" s="19" t="e">
        <f t="shared" si="11"/>
        <v>#REF!</v>
      </c>
    </row>
    <row r="18" spans="1:27" ht="15">
      <c r="A18" s="14">
        <f t="shared" si="12"/>
        <v>9</v>
      </c>
      <c r="B18" s="22" t="s">
        <v>29</v>
      </c>
      <c r="C18" s="19">
        <f>'aa ian'!J19</f>
        <v>18466</v>
      </c>
      <c r="D18" s="19">
        <f>'aa febr martie'!J19</f>
        <v>36932</v>
      </c>
      <c r="E18" s="19">
        <f t="shared" si="0"/>
        <v>55398</v>
      </c>
      <c r="F18" s="19" t="e">
        <f>#REF!</f>
        <v>#REF!</v>
      </c>
      <c r="G18" s="19" t="e">
        <f t="shared" si="1"/>
        <v>#REF!</v>
      </c>
      <c r="H18" s="19" t="e">
        <f>#REF!</f>
        <v>#REF!</v>
      </c>
      <c r="I18" s="19" t="e">
        <f t="shared" si="2"/>
        <v>#REF!</v>
      </c>
      <c r="J18" s="19">
        <f>'aa aprilie'!J19</f>
        <v>25894</v>
      </c>
      <c r="K18" s="19" t="e">
        <f t="shared" si="3"/>
        <v>#REF!</v>
      </c>
      <c r="L18" s="19" t="e">
        <f>#REF!</f>
        <v>#REF!</v>
      </c>
      <c r="M18" s="19" t="e">
        <f t="shared" si="4"/>
        <v>#REF!</v>
      </c>
      <c r="N18" s="19" t="e">
        <f>#REF!</f>
        <v>#REF!</v>
      </c>
      <c r="O18" s="19" t="e">
        <f t="shared" si="5"/>
        <v>#REF!</v>
      </c>
      <c r="P18" s="19" t="e">
        <f>#REF!</f>
        <v>#REF!</v>
      </c>
      <c r="Q18" s="19" t="e">
        <f t="shared" si="6"/>
        <v>#REF!</v>
      </c>
      <c r="R18" s="19" t="e">
        <f>#REF!</f>
        <v>#REF!</v>
      </c>
      <c r="S18" s="19" t="e">
        <f t="shared" si="7"/>
        <v>#REF!</v>
      </c>
      <c r="T18" s="19" t="e">
        <f>#REF!</f>
        <v>#REF!</v>
      </c>
      <c r="U18" s="19" t="e">
        <f t="shared" si="8"/>
        <v>#REF!</v>
      </c>
      <c r="V18" s="19" t="e">
        <f>#REF!</f>
        <v>#REF!</v>
      </c>
      <c r="W18" s="19" t="e">
        <f t="shared" si="9"/>
        <v>#REF!</v>
      </c>
      <c r="X18" s="19" t="e">
        <f>Contract!#REF!</f>
        <v>#REF!</v>
      </c>
      <c r="Y18" s="19" t="e">
        <f t="shared" si="10"/>
        <v>#REF!</v>
      </c>
      <c r="Z18" s="19" t="e">
        <f>#REF!</f>
        <v>#REF!</v>
      </c>
      <c r="AA18" s="19" t="e">
        <f t="shared" si="11"/>
        <v>#REF!</v>
      </c>
    </row>
    <row r="19" spans="1:27" ht="15">
      <c r="A19" s="14">
        <f t="shared" si="12"/>
        <v>10</v>
      </c>
      <c r="B19" s="37" t="s">
        <v>10</v>
      </c>
      <c r="C19" s="19">
        <f>'aa ian'!J20</f>
        <v>18739</v>
      </c>
      <c r="D19" s="19">
        <f>'aa febr martie'!J20</f>
        <v>37478</v>
      </c>
      <c r="E19" s="19">
        <f t="shared" si="0"/>
        <v>56217</v>
      </c>
      <c r="F19" s="19" t="e">
        <f>#REF!</f>
        <v>#REF!</v>
      </c>
      <c r="G19" s="19" t="e">
        <f t="shared" si="1"/>
        <v>#REF!</v>
      </c>
      <c r="H19" s="19" t="e">
        <f>#REF!</f>
        <v>#REF!</v>
      </c>
      <c r="I19" s="19" t="e">
        <f t="shared" si="2"/>
        <v>#REF!</v>
      </c>
      <c r="J19" s="19">
        <f>'aa aprilie'!J20</f>
        <v>26277</v>
      </c>
      <c r="K19" s="19" t="e">
        <f t="shared" si="3"/>
        <v>#REF!</v>
      </c>
      <c r="L19" s="19" t="e">
        <f>#REF!</f>
        <v>#REF!</v>
      </c>
      <c r="M19" s="19" t="e">
        <f t="shared" si="4"/>
        <v>#REF!</v>
      </c>
      <c r="N19" s="19" t="e">
        <f>#REF!</f>
        <v>#REF!</v>
      </c>
      <c r="O19" s="19" t="e">
        <f t="shared" si="5"/>
        <v>#REF!</v>
      </c>
      <c r="P19" s="19" t="e">
        <f>#REF!</f>
        <v>#REF!</v>
      </c>
      <c r="Q19" s="19" t="e">
        <f t="shared" si="6"/>
        <v>#REF!</v>
      </c>
      <c r="R19" s="19" t="e">
        <f>#REF!</f>
        <v>#REF!</v>
      </c>
      <c r="S19" s="19" t="e">
        <f t="shared" si="7"/>
        <v>#REF!</v>
      </c>
      <c r="T19" s="19" t="e">
        <f>#REF!</f>
        <v>#REF!</v>
      </c>
      <c r="U19" s="19" t="e">
        <f t="shared" si="8"/>
        <v>#REF!</v>
      </c>
      <c r="V19" s="19" t="e">
        <f>#REF!</f>
        <v>#REF!</v>
      </c>
      <c r="W19" s="19" t="e">
        <f t="shared" si="9"/>
        <v>#REF!</v>
      </c>
      <c r="X19" s="19" t="e">
        <f>Contract!#REF!</f>
        <v>#REF!</v>
      </c>
      <c r="Y19" s="19" t="e">
        <f t="shared" si="10"/>
        <v>#REF!</v>
      </c>
      <c r="Z19" s="19" t="e">
        <f>#REF!</f>
        <v>#REF!</v>
      </c>
      <c r="AA19" s="19" t="e">
        <f t="shared" si="11"/>
        <v>#REF!</v>
      </c>
    </row>
    <row r="20" spans="1:27" ht="15">
      <c r="A20" s="14">
        <f t="shared" si="12"/>
        <v>11</v>
      </c>
      <c r="B20" s="37" t="s">
        <v>11</v>
      </c>
      <c r="C20" s="19">
        <f>'aa ian'!J21</f>
        <v>37257</v>
      </c>
      <c r="D20" s="19">
        <f>'aa febr martie'!J21</f>
        <v>74514</v>
      </c>
      <c r="E20" s="19">
        <f t="shared" si="0"/>
        <v>111771</v>
      </c>
      <c r="F20" s="19" t="e">
        <f>#REF!</f>
        <v>#REF!</v>
      </c>
      <c r="G20" s="19" t="e">
        <f t="shared" si="1"/>
        <v>#REF!</v>
      </c>
      <c r="H20" s="19" t="e">
        <f>#REF!</f>
        <v>#REF!</v>
      </c>
      <c r="I20" s="19" t="e">
        <f t="shared" si="2"/>
        <v>#REF!</v>
      </c>
      <c r="J20" s="19">
        <f>'aa aprilie'!J21</f>
        <v>52243</v>
      </c>
      <c r="K20" s="19" t="e">
        <f t="shared" si="3"/>
        <v>#REF!</v>
      </c>
      <c r="L20" s="19" t="e">
        <f>#REF!</f>
        <v>#REF!</v>
      </c>
      <c r="M20" s="19" t="e">
        <f t="shared" si="4"/>
        <v>#REF!</v>
      </c>
      <c r="N20" s="19" t="e">
        <f>#REF!</f>
        <v>#REF!</v>
      </c>
      <c r="O20" s="19" t="e">
        <f t="shared" si="5"/>
        <v>#REF!</v>
      </c>
      <c r="P20" s="19" t="e">
        <f>#REF!</f>
        <v>#REF!</v>
      </c>
      <c r="Q20" s="19" t="e">
        <f t="shared" si="6"/>
        <v>#REF!</v>
      </c>
      <c r="R20" s="19" t="e">
        <f>#REF!</f>
        <v>#REF!</v>
      </c>
      <c r="S20" s="19" t="e">
        <f t="shared" si="7"/>
        <v>#REF!</v>
      </c>
      <c r="T20" s="19" t="e">
        <f>#REF!</f>
        <v>#REF!</v>
      </c>
      <c r="U20" s="19" t="e">
        <f t="shared" si="8"/>
        <v>#REF!</v>
      </c>
      <c r="V20" s="19" t="e">
        <f>#REF!</f>
        <v>#REF!</v>
      </c>
      <c r="W20" s="19" t="e">
        <f t="shared" si="9"/>
        <v>#REF!</v>
      </c>
      <c r="X20" s="19" t="e">
        <f>Contract!#REF!</f>
        <v>#REF!</v>
      </c>
      <c r="Y20" s="19" t="e">
        <f t="shared" si="10"/>
        <v>#REF!</v>
      </c>
      <c r="Z20" s="19" t="e">
        <f>#REF!</f>
        <v>#REF!</v>
      </c>
      <c r="AA20" s="19" t="e">
        <f t="shared" si="11"/>
        <v>#REF!</v>
      </c>
    </row>
    <row r="21" spans="1:27" ht="15">
      <c r="A21" s="14">
        <f t="shared" si="12"/>
        <v>12</v>
      </c>
      <c r="B21" s="22" t="s">
        <v>25</v>
      </c>
      <c r="C21" s="19">
        <f>'aa ian'!J22</f>
        <v>31451</v>
      </c>
      <c r="D21" s="19">
        <f>'aa febr martie'!J22</f>
        <v>62903</v>
      </c>
      <c r="E21" s="19">
        <f t="shared" si="0"/>
        <v>94354</v>
      </c>
      <c r="F21" s="19" t="e">
        <f>#REF!</f>
        <v>#REF!</v>
      </c>
      <c r="G21" s="19" t="e">
        <f t="shared" si="1"/>
        <v>#REF!</v>
      </c>
      <c r="H21" s="19" t="e">
        <f>#REF!</f>
        <v>#REF!</v>
      </c>
      <c r="I21" s="19" t="e">
        <f t="shared" si="2"/>
        <v>#REF!</v>
      </c>
      <c r="J21" s="19">
        <f>'aa aprilie'!J22</f>
        <v>44103</v>
      </c>
      <c r="K21" s="19" t="e">
        <f t="shared" si="3"/>
        <v>#REF!</v>
      </c>
      <c r="L21" s="19" t="e">
        <f>#REF!</f>
        <v>#REF!</v>
      </c>
      <c r="M21" s="19" t="e">
        <f t="shared" si="4"/>
        <v>#REF!</v>
      </c>
      <c r="N21" s="19" t="e">
        <f>#REF!</f>
        <v>#REF!</v>
      </c>
      <c r="O21" s="19" t="e">
        <f t="shared" si="5"/>
        <v>#REF!</v>
      </c>
      <c r="P21" s="19" t="e">
        <f>#REF!</f>
        <v>#REF!</v>
      </c>
      <c r="Q21" s="19" t="e">
        <f t="shared" si="6"/>
        <v>#REF!</v>
      </c>
      <c r="R21" s="19" t="e">
        <f>#REF!</f>
        <v>#REF!</v>
      </c>
      <c r="S21" s="19" t="e">
        <f t="shared" si="7"/>
        <v>#REF!</v>
      </c>
      <c r="T21" s="19" t="e">
        <f>#REF!</f>
        <v>#REF!</v>
      </c>
      <c r="U21" s="19" t="e">
        <f t="shared" si="8"/>
        <v>#REF!</v>
      </c>
      <c r="V21" s="19" t="e">
        <f>#REF!</f>
        <v>#REF!</v>
      </c>
      <c r="W21" s="19" t="e">
        <f t="shared" si="9"/>
        <v>#REF!</v>
      </c>
      <c r="X21" s="19">
        <v>0</v>
      </c>
      <c r="Y21" s="19" t="e">
        <f t="shared" si="10"/>
        <v>#REF!</v>
      </c>
      <c r="Z21" s="19" t="e">
        <f>#REF!</f>
        <v>#REF!</v>
      </c>
      <c r="AA21" s="19" t="e">
        <f t="shared" si="11"/>
        <v>#REF!</v>
      </c>
    </row>
    <row r="22" spans="1:27" ht="15">
      <c r="A22" s="14">
        <f t="shared" si="12"/>
        <v>13</v>
      </c>
      <c r="B22" s="22" t="s">
        <v>37</v>
      </c>
      <c r="C22" s="19">
        <f>'aa ian'!J23</f>
        <v>12911</v>
      </c>
      <c r="D22" s="19">
        <f>'aa febr martie'!J23</f>
        <v>25822</v>
      </c>
      <c r="E22" s="19">
        <f t="shared" si="0"/>
        <v>38733</v>
      </c>
      <c r="F22" s="19" t="e">
        <f>#REF!</f>
        <v>#REF!</v>
      </c>
      <c r="G22" s="19" t="e">
        <f t="shared" si="1"/>
        <v>#REF!</v>
      </c>
      <c r="H22" s="19" t="e">
        <f>#REF!</f>
        <v>#REF!</v>
      </c>
      <c r="I22" s="19" t="e">
        <f t="shared" si="2"/>
        <v>#REF!</v>
      </c>
      <c r="J22" s="19">
        <f>'aa aprilie'!J23</f>
        <v>18104</v>
      </c>
      <c r="K22" s="19" t="e">
        <f t="shared" si="3"/>
        <v>#REF!</v>
      </c>
      <c r="L22" s="19" t="e">
        <f>#REF!</f>
        <v>#REF!</v>
      </c>
      <c r="M22" s="19" t="e">
        <f t="shared" si="4"/>
        <v>#REF!</v>
      </c>
      <c r="N22" s="19" t="e">
        <f>#REF!</f>
        <v>#REF!</v>
      </c>
      <c r="O22" s="19" t="e">
        <f t="shared" si="5"/>
        <v>#REF!</v>
      </c>
      <c r="P22" s="19" t="e">
        <f>#REF!</f>
        <v>#REF!</v>
      </c>
      <c r="Q22" s="19" t="e">
        <f t="shared" si="6"/>
        <v>#REF!</v>
      </c>
      <c r="R22" s="19" t="e">
        <f>#REF!</f>
        <v>#REF!</v>
      </c>
      <c r="S22" s="19" t="e">
        <f t="shared" si="7"/>
        <v>#REF!</v>
      </c>
      <c r="T22" s="19" t="e">
        <f>#REF!</f>
        <v>#REF!</v>
      </c>
      <c r="U22" s="19" t="e">
        <f t="shared" si="8"/>
        <v>#REF!</v>
      </c>
      <c r="V22" s="19" t="e">
        <f>#REF!</f>
        <v>#REF!</v>
      </c>
      <c r="W22" s="19" t="e">
        <f t="shared" si="9"/>
        <v>#REF!</v>
      </c>
      <c r="X22" s="19" t="e">
        <f>Contract!#REF!</f>
        <v>#REF!</v>
      </c>
      <c r="Y22" s="19" t="e">
        <f t="shared" si="10"/>
        <v>#REF!</v>
      </c>
      <c r="Z22" s="19" t="e">
        <f>#REF!</f>
        <v>#REF!</v>
      </c>
      <c r="AA22" s="19" t="e">
        <f t="shared" si="11"/>
        <v>#REF!</v>
      </c>
    </row>
    <row r="23" spans="1:27" ht="15">
      <c r="A23" s="14">
        <f t="shared" si="12"/>
        <v>14</v>
      </c>
      <c r="B23" s="22" t="s">
        <v>73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 t="e">
        <f>Contract!#REF!</f>
        <v>#REF!</v>
      </c>
      <c r="Y23" s="19" t="e">
        <f t="shared" si="10"/>
        <v>#REF!</v>
      </c>
      <c r="Z23" s="19" t="e">
        <f>#REF!</f>
        <v>#REF!</v>
      </c>
      <c r="AA23" s="19" t="e">
        <f t="shared" si="11"/>
        <v>#REF!</v>
      </c>
    </row>
    <row r="24" spans="1:27" ht="15">
      <c r="A24" s="14">
        <f t="shared" si="12"/>
        <v>15</v>
      </c>
      <c r="B24" s="22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 t="e">
        <f>#REF!</f>
        <v>#REF!</v>
      </c>
      <c r="U24" s="19" t="e">
        <f t="shared" si="8"/>
        <v>#REF!</v>
      </c>
      <c r="V24" s="19" t="e">
        <f>#REF!</f>
        <v>#REF!</v>
      </c>
      <c r="W24" s="19" t="e">
        <f t="shared" si="9"/>
        <v>#REF!</v>
      </c>
      <c r="X24" s="19" t="e">
        <f>Contract!#REF!</f>
        <v>#REF!</v>
      </c>
      <c r="Y24" s="19" t="e">
        <f t="shared" si="10"/>
        <v>#REF!</v>
      </c>
      <c r="Z24" s="19" t="e">
        <f>#REF!</f>
        <v>#REF!</v>
      </c>
      <c r="AA24" s="19" t="e">
        <f t="shared" si="11"/>
        <v>#REF!</v>
      </c>
    </row>
    <row r="25" spans="1:27" ht="15">
      <c r="A25" s="14">
        <f t="shared" si="12"/>
        <v>16</v>
      </c>
      <c r="B25" s="22" t="s">
        <v>33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 t="e">
        <f>#REF!</f>
        <v>#REF!</v>
      </c>
      <c r="U25" s="19" t="e">
        <f t="shared" si="8"/>
        <v>#REF!</v>
      </c>
      <c r="V25" s="19" t="e">
        <f>#REF!</f>
        <v>#REF!</v>
      </c>
      <c r="W25" s="19" t="e">
        <f t="shared" si="9"/>
        <v>#REF!</v>
      </c>
      <c r="X25" s="19" t="e">
        <f>Contract!#REF!</f>
        <v>#REF!</v>
      </c>
      <c r="Y25" s="19" t="e">
        <f t="shared" si="10"/>
        <v>#REF!</v>
      </c>
      <c r="Z25" s="19" t="e">
        <f>#REF!</f>
        <v>#REF!</v>
      </c>
      <c r="AA25" s="19" t="e">
        <f t="shared" si="11"/>
        <v>#REF!</v>
      </c>
    </row>
    <row r="26" spans="1:27" ht="15">
      <c r="A26" s="14">
        <f t="shared" si="12"/>
        <v>17</v>
      </c>
      <c r="B26" s="22" t="s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 t="e">
        <f>#REF!</f>
        <v>#REF!</v>
      </c>
      <c r="U26" s="19" t="e">
        <f t="shared" si="8"/>
        <v>#REF!</v>
      </c>
      <c r="V26" s="19" t="e">
        <f>#REF!</f>
        <v>#REF!</v>
      </c>
      <c r="W26" s="19" t="e">
        <f t="shared" si="9"/>
        <v>#REF!</v>
      </c>
      <c r="X26" s="19" t="e">
        <f>Contract!#REF!</f>
        <v>#REF!</v>
      </c>
      <c r="Y26" s="19" t="e">
        <f t="shared" si="10"/>
        <v>#REF!</v>
      </c>
      <c r="Z26" s="19" t="e">
        <f>#REF!</f>
        <v>#REF!</v>
      </c>
      <c r="AA26" s="19" t="e">
        <f t="shared" si="11"/>
        <v>#REF!</v>
      </c>
    </row>
    <row r="27" spans="1:27" ht="15">
      <c r="A27" s="14">
        <f t="shared" si="12"/>
        <v>18</v>
      </c>
      <c r="B27" s="22" t="s">
        <v>24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 t="e">
        <f>#REF!</f>
        <v>#REF!</v>
      </c>
      <c r="U27" s="19" t="e">
        <f t="shared" si="8"/>
        <v>#REF!</v>
      </c>
      <c r="V27" s="19" t="e">
        <f>#REF!</f>
        <v>#REF!</v>
      </c>
      <c r="W27" s="19" t="e">
        <f t="shared" si="9"/>
        <v>#REF!</v>
      </c>
      <c r="X27" s="19" t="e">
        <f>Contract!#REF!</f>
        <v>#REF!</v>
      </c>
      <c r="Y27" s="19" t="e">
        <f t="shared" si="10"/>
        <v>#REF!</v>
      </c>
      <c r="Z27" s="19" t="e">
        <f>#REF!</f>
        <v>#REF!</v>
      </c>
      <c r="AA27" s="19" t="e">
        <f t="shared" si="11"/>
        <v>#REF!</v>
      </c>
    </row>
    <row r="28" spans="1:27" ht="15">
      <c r="A28" s="14">
        <f t="shared" si="12"/>
        <v>19</v>
      </c>
      <c r="B28" s="60" t="s">
        <v>74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 t="e">
        <f>Contract!#REF!</f>
        <v>#REF!</v>
      </c>
      <c r="Y28" s="19" t="e">
        <f t="shared" si="10"/>
        <v>#REF!</v>
      </c>
      <c r="Z28" s="19" t="e">
        <f>#REF!</f>
        <v>#REF!</v>
      </c>
      <c r="AA28" s="19" t="e">
        <f t="shared" si="11"/>
        <v>#REF!</v>
      </c>
    </row>
    <row r="29" spans="1:27" ht="14.25">
      <c r="A29" s="8"/>
      <c r="B29" s="8"/>
      <c r="C29" s="19">
        <f aca="true" t="shared" si="13" ref="C29:I29">SUM(C10:C22)</f>
        <v>312000</v>
      </c>
      <c r="D29" s="19">
        <f t="shared" si="13"/>
        <v>624000</v>
      </c>
      <c r="E29" s="19">
        <f t="shared" si="13"/>
        <v>936000</v>
      </c>
      <c r="F29" s="19" t="e">
        <f t="shared" si="13"/>
        <v>#REF!</v>
      </c>
      <c r="G29" s="19" t="e">
        <f t="shared" si="13"/>
        <v>#REF!</v>
      </c>
      <c r="H29" s="19" t="e">
        <f t="shared" si="13"/>
        <v>#REF!</v>
      </c>
      <c r="I29" s="19" t="e">
        <f t="shared" si="13"/>
        <v>#REF!</v>
      </c>
      <c r="J29" s="19">
        <f aca="true" t="shared" si="14" ref="J29:O29">SUM(J10:J22)</f>
        <v>437500</v>
      </c>
      <c r="K29" s="19" t="e">
        <f t="shared" si="14"/>
        <v>#REF!</v>
      </c>
      <c r="L29" s="19" t="e">
        <f t="shared" si="14"/>
        <v>#REF!</v>
      </c>
      <c r="M29" s="19" t="e">
        <f t="shared" si="14"/>
        <v>#REF!</v>
      </c>
      <c r="N29" s="19" t="e">
        <f t="shared" si="14"/>
        <v>#REF!</v>
      </c>
      <c r="O29" s="19" t="e">
        <f t="shared" si="14"/>
        <v>#REF!</v>
      </c>
      <c r="P29" s="19" t="e">
        <f>SUM(P10:P22)</f>
        <v>#REF!</v>
      </c>
      <c r="Q29" s="19" t="e">
        <f>SUM(Q10:Q22)</f>
        <v>#REF!</v>
      </c>
      <c r="R29" s="19" t="e">
        <f>SUM(R10:R22)</f>
        <v>#REF!</v>
      </c>
      <c r="S29" s="19" t="e">
        <f>SUM(S10:S27)</f>
        <v>#REF!</v>
      </c>
      <c r="T29" s="19" t="e">
        <f>SUM(T10:T27)</f>
        <v>#REF!</v>
      </c>
      <c r="U29" s="19" t="e">
        <f>SUM(U10:U27)</f>
        <v>#REF!</v>
      </c>
      <c r="V29" s="19" t="e">
        <f>SUM(V10:V27)</f>
        <v>#REF!</v>
      </c>
      <c r="W29" s="19" t="e">
        <f>SUM(W10:W27)</f>
        <v>#REF!</v>
      </c>
      <c r="X29" s="19" t="e">
        <f>SUM(X10:X28)</f>
        <v>#REF!</v>
      </c>
      <c r="Y29" s="19" t="e">
        <f>SUM(Y10:Y28)</f>
        <v>#REF!</v>
      </c>
      <c r="Z29" s="19" t="e">
        <f>SUM(Z10:Z28)</f>
        <v>#REF!</v>
      </c>
      <c r="AA29" s="19" t="e">
        <f>SUM(AA10:AA28)</f>
        <v>#REF!</v>
      </c>
    </row>
    <row r="30" spans="1:2" ht="12.75">
      <c r="A30" s="3"/>
      <c r="B30" s="3"/>
    </row>
    <row r="31" spans="1:2" ht="12.75">
      <c r="A31" s="3"/>
      <c r="B31" s="3"/>
    </row>
    <row r="32" spans="1:6" ht="12.75">
      <c r="A32" s="3"/>
      <c r="B32" s="39" t="s">
        <v>16</v>
      </c>
      <c r="F32" s="27"/>
    </row>
    <row r="33" spans="1:6" ht="12.75">
      <c r="A33" s="3"/>
      <c r="B33" s="39" t="s">
        <v>17</v>
      </c>
      <c r="F33" s="27"/>
    </row>
    <row r="34" ht="12.75">
      <c r="F34" s="27"/>
    </row>
    <row r="35" ht="12.75">
      <c r="F35" s="27"/>
    </row>
    <row r="36" ht="12.75">
      <c r="F36" s="27"/>
    </row>
    <row r="37" ht="12.75">
      <c r="F37" s="27"/>
    </row>
    <row r="38" ht="12.75">
      <c r="F38" s="27"/>
    </row>
    <row r="39" ht="12.75">
      <c r="F39" s="27"/>
    </row>
    <row r="40" ht="12.75">
      <c r="F40" s="27"/>
    </row>
    <row r="41" ht="12.75">
      <c r="F41" s="27"/>
    </row>
    <row r="42" ht="12.75">
      <c r="F42" s="27"/>
    </row>
    <row r="43" ht="12.75">
      <c r="F43" s="27"/>
    </row>
    <row r="44" ht="12.75">
      <c r="F44" s="27"/>
    </row>
  </sheetData>
  <sheetProtection/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6" sqref="B26:J32"/>
    </sheetView>
  </sheetViews>
  <sheetFormatPr defaultColWidth="9.140625" defaultRowHeight="12.75"/>
  <cols>
    <col min="1" max="1" width="4.140625" style="0" customWidth="1"/>
    <col min="2" max="2" width="16.421875" style="0" customWidth="1"/>
    <col min="3" max="3" width="11.140625" style="0" customWidth="1"/>
    <col min="4" max="4" width="11.28125" style="0" customWidth="1"/>
    <col min="5" max="5" width="10.28125" style="0" customWidth="1"/>
    <col min="6" max="6" width="11.421875" style="0" bestFit="1" customWidth="1"/>
    <col min="7" max="7" width="9.7109375" style="0" customWidth="1"/>
    <col min="8" max="8" width="11.57421875" style="0" customWidth="1"/>
    <col min="9" max="9" width="11.28125" style="0" customWidth="1"/>
    <col min="10" max="10" width="12.00390625" style="0" customWidth="1"/>
    <col min="11" max="11" width="7.7109375" style="45" customWidth="1"/>
    <col min="12" max="12" width="9.00390625" style="45" customWidth="1"/>
    <col min="13" max="13" width="11.00390625" style="45" customWidth="1"/>
    <col min="14" max="14" width="11.140625" style="45" customWidth="1"/>
    <col min="15" max="15" width="11.421875" style="0" customWidth="1"/>
    <col min="16" max="16" width="11.57421875" style="0" customWidth="1"/>
  </cols>
  <sheetData>
    <row r="1" spans="1:14" ht="12.75">
      <c r="A1" s="3"/>
      <c r="B1" s="3"/>
      <c r="K1"/>
      <c r="L1"/>
      <c r="M1"/>
      <c r="N1"/>
    </row>
    <row r="2" spans="1:14" ht="18">
      <c r="A2" s="49" t="s">
        <v>38</v>
      </c>
      <c r="B2" s="4"/>
      <c r="K2"/>
      <c r="L2"/>
      <c r="M2"/>
      <c r="N2"/>
    </row>
    <row r="3" spans="1:14" ht="18">
      <c r="A3" s="32"/>
      <c r="B3" s="4"/>
      <c r="K3"/>
      <c r="L3"/>
      <c r="M3"/>
      <c r="N3"/>
    </row>
    <row r="4" spans="1:14" ht="15">
      <c r="A4" s="29"/>
      <c r="B4" s="35" t="s">
        <v>34</v>
      </c>
      <c r="C4" s="33">
        <f>C5+C6</f>
        <v>345000</v>
      </c>
      <c r="D4" s="1"/>
      <c r="K4"/>
      <c r="L4"/>
      <c r="M4"/>
      <c r="N4"/>
    </row>
    <row r="5" spans="1:14" ht="15">
      <c r="A5" s="3"/>
      <c r="B5" s="35" t="s">
        <v>27</v>
      </c>
      <c r="C5" s="33">
        <v>312000</v>
      </c>
      <c r="D5" t="s">
        <v>28</v>
      </c>
      <c r="E5" s="6"/>
      <c r="F5" s="6"/>
      <c r="G5" s="6"/>
      <c r="H5" s="6"/>
      <c r="I5" s="6"/>
      <c r="J5" s="6"/>
      <c r="K5"/>
      <c r="L5"/>
      <c r="M5"/>
      <c r="N5"/>
    </row>
    <row r="6" spans="1:14" ht="14.25">
      <c r="A6" s="3"/>
      <c r="B6" s="34"/>
      <c r="C6" s="33">
        <v>33000</v>
      </c>
      <c r="D6" s="6" t="s">
        <v>32</v>
      </c>
      <c r="E6" s="6"/>
      <c r="F6" s="6"/>
      <c r="G6" s="6"/>
      <c r="H6" s="6"/>
      <c r="I6" s="6"/>
      <c r="J6" s="6"/>
      <c r="K6"/>
      <c r="L6"/>
      <c r="M6"/>
      <c r="N6"/>
    </row>
    <row r="7" spans="1:14" ht="14.25">
      <c r="A7" s="3"/>
      <c r="B7" s="34"/>
      <c r="C7" s="31"/>
      <c r="D7" s="36"/>
      <c r="E7" s="6"/>
      <c r="F7" s="6"/>
      <c r="G7" s="6"/>
      <c r="H7" s="6"/>
      <c r="I7" s="6"/>
      <c r="J7" s="6"/>
      <c r="K7"/>
      <c r="L7"/>
      <c r="M7"/>
      <c r="N7"/>
    </row>
    <row r="8" spans="1:14" ht="14.25">
      <c r="A8" s="3"/>
      <c r="B8" s="34"/>
      <c r="C8" s="31"/>
      <c r="D8" s="36"/>
      <c r="E8" s="6"/>
      <c r="F8" s="6"/>
      <c r="G8" s="6"/>
      <c r="H8" s="6"/>
      <c r="I8" s="6"/>
      <c r="J8" s="6"/>
      <c r="K8"/>
      <c r="L8"/>
      <c r="M8"/>
      <c r="N8"/>
    </row>
    <row r="9" spans="1:14" ht="85.5">
      <c r="A9" s="24" t="s">
        <v>0</v>
      </c>
      <c r="B9" s="24" t="s">
        <v>1</v>
      </c>
      <c r="C9" s="9" t="s">
        <v>36</v>
      </c>
      <c r="D9" s="47">
        <f>$C$5*50/100</f>
        <v>156000</v>
      </c>
      <c r="E9" s="11" t="s">
        <v>20</v>
      </c>
      <c r="F9" s="9">
        <f>C5*35/100</f>
        <v>109200</v>
      </c>
      <c r="G9" s="11" t="s">
        <v>21</v>
      </c>
      <c r="H9" s="43">
        <f>C5*15/100</f>
        <v>46800</v>
      </c>
      <c r="I9" s="50" t="s">
        <v>39</v>
      </c>
      <c r="J9" s="50" t="s">
        <v>40</v>
      </c>
      <c r="K9"/>
      <c r="L9"/>
      <c r="M9"/>
      <c r="N9"/>
    </row>
    <row r="10" spans="1:14" ht="15">
      <c r="A10" s="10"/>
      <c r="B10" s="10"/>
      <c r="C10" s="10"/>
      <c r="D10" s="10">
        <f>D9/C24</f>
        <v>43.952328628180204</v>
      </c>
      <c r="E10" s="10"/>
      <c r="F10" s="12">
        <f>F9/E24</f>
        <v>79.18781725888324</v>
      </c>
      <c r="G10" s="10"/>
      <c r="H10" s="12">
        <f>H9/G24</f>
        <v>60.34816247582205</v>
      </c>
      <c r="I10" s="13"/>
      <c r="J10" s="41"/>
      <c r="K10"/>
      <c r="L10"/>
      <c r="M10"/>
      <c r="N10"/>
    </row>
    <row r="11" spans="1:14" ht="15.75">
      <c r="A11" s="26">
        <v>1</v>
      </c>
      <c r="B11" s="22" t="s">
        <v>2</v>
      </c>
      <c r="C11" s="23">
        <v>335.26</v>
      </c>
      <c r="D11" s="23">
        <f aca="true" t="shared" si="0" ref="D11:D23">C11*$D$10</f>
        <v>14735.457695883695</v>
      </c>
      <c r="E11" s="26">
        <v>147</v>
      </c>
      <c r="F11" s="23">
        <f aca="true" t="shared" si="1" ref="F11:F23">$F$10*E11</f>
        <v>11640.609137055837</v>
      </c>
      <c r="G11" s="23">
        <v>62</v>
      </c>
      <c r="H11" s="23">
        <f aca="true" t="shared" si="2" ref="H11:H23">$H$10*G11</f>
        <v>3741.5860735009674</v>
      </c>
      <c r="I11" s="25">
        <f>D11+F11+H11</f>
        <v>30117.6529064405</v>
      </c>
      <c r="J11" s="20">
        <f aca="true" t="shared" si="3" ref="J11:J23">IF(I11&lt;INT(I11)+0.5,INT(I11),INT(I11)+1)</f>
        <v>30118</v>
      </c>
      <c r="K11"/>
      <c r="L11"/>
      <c r="M11"/>
      <c r="N11"/>
    </row>
    <row r="12" spans="1:14" ht="15.75">
      <c r="A12" s="26">
        <f aca="true" t="shared" si="4" ref="A12:A23">A11+1</f>
        <v>2</v>
      </c>
      <c r="B12" s="22" t="s">
        <v>3</v>
      </c>
      <c r="C12" s="23">
        <v>338.6</v>
      </c>
      <c r="D12" s="23">
        <f t="shared" si="0"/>
        <v>14882.258473501819</v>
      </c>
      <c r="E12" s="26">
        <v>153</v>
      </c>
      <c r="F12" s="23">
        <f t="shared" si="1"/>
        <v>12115.736040609136</v>
      </c>
      <c r="G12" s="23">
        <v>111</v>
      </c>
      <c r="H12" s="23">
        <f t="shared" si="2"/>
        <v>6698.646034816247</v>
      </c>
      <c r="I12" s="25">
        <f aca="true" t="shared" si="5" ref="I12:I23">D12+F12+H12</f>
        <v>33696.6405489272</v>
      </c>
      <c r="J12" s="20">
        <f t="shared" si="3"/>
        <v>33697</v>
      </c>
      <c r="K12"/>
      <c r="L12"/>
      <c r="M12"/>
      <c r="N12"/>
    </row>
    <row r="13" spans="1:14" ht="15.75">
      <c r="A13" s="26">
        <f t="shared" si="4"/>
        <v>3</v>
      </c>
      <c r="B13" s="22" t="s">
        <v>4</v>
      </c>
      <c r="C13" s="23">
        <v>357.2</v>
      </c>
      <c r="D13" s="23">
        <f t="shared" si="0"/>
        <v>15699.771785985968</v>
      </c>
      <c r="E13" s="26">
        <v>79</v>
      </c>
      <c r="F13" s="23">
        <f t="shared" si="1"/>
        <v>6255.837563451776</v>
      </c>
      <c r="G13" s="23">
        <v>40.5</v>
      </c>
      <c r="H13" s="23">
        <f t="shared" si="2"/>
        <v>2444.100580270793</v>
      </c>
      <c r="I13" s="25">
        <f t="shared" si="5"/>
        <v>24399.709929708537</v>
      </c>
      <c r="J13" s="20">
        <f t="shared" si="3"/>
        <v>24400</v>
      </c>
      <c r="K13"/>
      <c r="L13"/>
      <c r="M13"/>
      <c r="N13"/>
    </row>
    <row r="14" spans="1:14" ht="15.75">
      <c r="A14" s="26">
        <f t="shared" si="4"/>
        <v>4</v>
      </c>
      <c r="B14" s="22" t="s">
        <v>5</v>
      </c>
      <c r="C14" s="23">
        <v>216.2</v>
      </c>
      <c r="D14" s="23">
        <f t="shared" si="0"/>
        <v>9502.49344941256</v>
      </c>
      <c r="E14" s="26">
        <v>77</v>
      </c>
      <c r="F14" s="23">
        <f t="shared" si="1"/>
        <v>6097.46192893401</v>
      </c>
      <c r="G14" s="23">
        <v>77</v>
      </c>
      <c r="H14" s="23">
        <f t="shared" si="2"/>
        <v>4646.808510638298</v>
      </c>
      <c r="I14" s="25">
        <f t="shared" si="5"/>
        <v>20246.763888984868</v>
      </c>
      <c r="J14" s="20">
        <f t="shared" si="3"/>
        <v>20247</v>
      </c>
      <c r="K14"/>
      <c r="L14"/>
      <c r="M14"/>
      <c r="N14"/>
    </row>
    <row r="15" spans="1:14" ht="15.75">
      <c r="A15" s="26">
        <f t="shared" si="4"/>
        <v>5</v>
      </c>
      <c r="B15" s="22" t="s">
        <v>6</v>
      </c>
      <c r="C15" s="23">
        <v>174.36</v>
      </c>
      <c r="D15" s="23">
        <f t="shared" si="0"/>
        <v>7663.528019609501</v>
      </c>
      <c r="E15" s="26">
        <v>65</v>
      </c>
      <c r="F15" s="23">
        <f t="shared" si="1"/>
        <v>5147.208121827411</v>
      </c>
      <c r="G15" s="23">
        <v>52</v>
      </c>
      <c r="H15" s="23">
        <f t="shared" si="2"/>
        <v>3138.1044487427466</v>
      </c>
      <c r="I15" s="25">
        <f t="shared" si="5"/>
        <v>15948.840590179658</v>
      </c>
      <c r="J15" s="20">
        <f t="shared" si="3"/>
        <v>15949</v>
      </c>
      <c r="K15"/>
      <c r="L15"/>
      <c r="M15"/>
      <c r="N15"/>
    </row>
    <row r="16" spans="1:14" ht="15.75">
      <c r="A16" s="26">
        <f t="shared" si="4"/>
        <v>6</v>
      </c>
      <c r="B16" s="22" t="s">
        <v>7</v>
      </c>
      <c r="C16" s="23">
        <v>113</v>
      </c>
      <c r="D16" s="23">
        <f t="shared" si="0"/>
        <v>4966.613134984363</v>
      </c>
      <c r="E16" s="26">
        <v>54</v>
      </c>
      <c r="F16" s="23">
        <f t="shared" si="1"/>
        <v>4276.1421319796955</v>
      </c>
      <c r="G16" s="23">
        <v>24</v>
      </c>
      <c r="H16" s="23">
        <f t="shared" si="2"/>
        <v>1448.3558994197292</v>
      </c>
      <c r="I16" s="25">
        <f t="shared" si="5"/>
        <v>10691.111166383787</v>
      </c>
      <c r="J16" s="20">
        <f t="shared" si="3"/>
        <v>10691</v>
      </c>
      <c r="K16"/>
      <c r="L16"/>
      <c r="M16"/>
      <c r="N16"/>
    </row>
    <row r="17" spans="1:14" ht="15.75">
      <c r="A17" s="26">
        <f t="shared" si="4"/>
        <v>7</v>
      </c>
      <c r="B17" s="22" t="s">
        <v>8</v>
      </c>
      <c r="C17" s="23">
        <v>265.07</v>
      </c>
      <c r="D17" s="23">
        <f t="shared" si="0"/>
        <v>11650.443749471726</v>
      </c>
      <c r="E17" s="26">
        <v>55</v>
      </c>
      <c r="F17" s="23">
        <f t="shared" si="1"/>
        <v>4355.329949238579</v>
      </c>
      <c r="G17" s="23">
        <v>62</v>
      </c>
      <c r="H17" s="23">
        <f t="shared" si="2"/>
        <v>3741.5860735009674</v>
      </c>
      <c r="I17" s="25">
        <f t="shared" si="5"/>
        <v>19747.35977221127</v>
      </c>
      <c r="J17" s="20">
        <f t="shared" si="3"/>
        <v>19747</v>
      </c>
      <c r="K17"/>
      <c r="L17"/>
      <c r="M17"/>
      <c r="N17"/>
    </row>
    <row r="18" spans="1:14" ht="15.75">
      <c r="A18" s="26">
        <f t="shared" si="4"/>
        <v>8</v>
      </c>
      <c r="B18" s="22" t="s">
        <v>9</v>
      </c>
      <c r="C18" s="23">
        <v>470.48</v>
      </c>
      <c r="D18" s="23">
        <f t="shared" si="0"/>
        <v>20678.691572986223</v>
      </c>
      <c r="E18" s="26">
        <v>168</v>
      </c>
      <c r="F18" s="23">
        <f t="shared" si="1"/>
        <v>13303.553299492385</v>
      </c>
      <c r="G18" s="23">
        <v>72</v>
      </c>
      <c r="H18" s="23">
        <f t="shared" si="2"/>
        <v>4345.067698259188</v>
      </c>
      <c r="I18" s="25">
        <f t="shared" si="5"/>
        <v>38327.3125707378</v>
      </c>
      <c r="J18" s="20">
        <f t="shared" si="3"/>
        <v>38327</v>
      </c>
      <c r="K18"/>
      <c r="L18"/>
      <c r="M18"/>
      <c r="N18"/>
    </row>
    <row r="19" spans="1:14" ht="15.75">
      <c r="A19" s="26">
        <f t="shared" si="4"/>
        <v>9</v>
      </c>
      <c r="B19" s="22" t="s">
        <v>29</v>
      </c>
      <c r="C19" s="23">
        <v>137</v>
      </c>
      <c r="D19" s="23">
        <f t="shared" si="0"/>
        <v>6021.469022060688</v>
      </c>
      <c r="E19" s="26">
        <v>116</v>
      </c>
      <c r="F19" s="23">
        <f t="shared" si="1"/>
        <v>9185.786802030456</v>
      </c>
      <c r="G19" s="23">
        <v>54</v>
      </c>
      <c r="H19" s="23">
        <f t="shared" si="2"/>
        <v>3258.800773694391</v>
      </c>
      <c r="I19" s="25">
        <f t="shared" si="5"/>
        <v>18466.056597785537</v>
      </c>
      <c r="J19" s="20">
        <f t="shared" si="3"/>
        <v>18466</v>
      </c>
      <c r="K19"/>
      <c r="L19"/>
      <c r="M19"/>
      <c r="N19"/>
    </row>
    <row r="20" spans="1:14" ht="15.75">
      <c r="A20" s="26">
        <f t="shared" si="4"/>
        <v>10</v>
      </c>
      <c r="B20" s="22" t="s">
        <v>10</v>
      </c>
      <c r="C20" s="23">
        <v>217.59</v>
      </c>
      <c r="D20" s="23">
        <f t="shared" si="0"/>
        <v>9563.58718620573</v>
      </c>
      <c r="E20" s="26">
        <v>61</v>
      </c>
      <c r="F20" s="23">
        <f t="shared" si="1"/>
        <v>4830.456852791878</v>
      </c>
      <c r="G20" s="23">
        <v>72</v>
      </c>
      <c r="H20" s="23">
        <f t="shared" si="2"/>
        <v>4345.067698259188</v>
      </c>
      <c r="I20" s="25">
        <f t="shared" si="5"/>
        <v>18739.111737256797</v>
      </c>
      <c r="J20" s="20">
        <f t="shared" si="3"/>
        <v>18739</v>
      </c>
      <c r="K20"/>
      <c r="L20"/>
      <c r="M20"/>
      <c r="N20"/>
    </row>
    <row r="21" spans="1:14" ht="15.75">
      <c r="A21" s="26">
        <f t="shared" si="4"/>
        <v>11</v>
      </c>
      <c r="B21" s="22" t="s">
        <v>11</v>
      </c>
      <c r="C21" s="23">
        <v>439.62</v>
      </c>
      <c r="D21" s="23">
        <f t="shared" si="0"/>
        <v>19322.32271152058</v>
      </c>
      <c r="E21" s="26">
        <v>163</v>
      </c>
      <c r="F21" s="23">
        <f t="shared" si="1"/>
        <v>12907.614213197969</v>
      </c>
      <c r="G21" s="23">
        <v>83.3</v>
      </c>
      <c r="H21" s="23">
        <f t="shared" si="2"/>
        <v>5027.0019342359765</v>
      </c>
      <c r="I21" s="25">
        <f t="shared" si="5"/>
        <v>37256.93885895453</v>
      </c>
      <c r="J21" s="20">
        <f t="shared" si="3"/>
        <v>37257</v>
      </c>
      <c r="K21"/>
      <c r="L21"/>
      <c r="M21"/>
      <c r="N21"/>
    </row>
    <row r="22" spans="1:14" ht="15.75">
      <c r="A22" s="26">
        <f t="shared" si="4"/>
        <v>12</v>
      </c>
      <c r="B22" s="22" t="s">
        <v>25</v>
      </c>
      <c r="C22" s="23">
        <v>347.92</v>
      </c>
      <c r="D22" s="23">
        <f t="shared" si="0"/>
        <v>15291.894176316457</v>
      </c>
      <c r="E22" s="26">
        <v>154</v>
      </c>
      <c r="F22" s="23">
        <f t="shared" si="1"/>
        <v>12194.92385786802</v>
      </c>
      <c r="G22" s="23">
        <v>65.7</v>
      </c>
      <c r="H22" s="23">
        <f t="shared" si="2"/>
        <v>3964.874274661509</v>
      </c>
      <c r="I22" s="25">
        <f t="shared" si="5"/>
        <v>31451.692308845988</v>
      </c>
      <c r="J22" s="20">
        <f>IF(I22&lt;INT(I22)+0.5,INT(I22),INT(I22)+1)-1</f>
        <v>31451</v>
      </c>
      <c r="K22"/>
      <c r="L22"/>
      <c r="M22"/>
      <c r="N22"/>
    </row>
    <row r="23" spans="1:14" ht="15.75">
      <c r="A23" s="26">
        <f t="shared" si="4"/>
        <v>13</v>
      </c>
      <c r="B23" s="22" t="s">
        <v>37</v>
      </c>
      <c r="C23" s="23">
        <v>137</v>
      </c>
      <c r="D23" s="23">
        <f t="shared" si="0"/>
        <v>6021.469022060688</v>
      </c>
      <c r="E23" s="26">
        <v>87</v>
      </c>
      <c r="F23" s="23">
        <f t="shared" si="1"/>
        <v>6889.340101522842</v>
      </c>
      <c r="G23" s="23"/>
      <c r="H23" s="23">
        <f t="shared" si="2"/>
        <v>0</v>
      </c>
      <c r="I23" s="25">
        <f t="shared" si="5"/>
        <v>12910.80912358353</v>
      </c>
      <c r="J23" s="20">
        <f t="shared" si="3"/>
        <v>12911</v>
      </c>
      <c r="K23"/>
      <c r="L23"/>
      <c r="M23"/>
      <c r="N23"/>
    </row>
    <row r="24" spans="1:14" ht="15">
      <c r="A24" s="65" t="s">
        <v>26</v>
      </c>
      <c r="B24" s="65"/>
      <c r="C24" s="28">
        <f aca="true" t="shared" si="6" ref="C24:H24">SUM(C11:C23)</f>
        <v>3549.3</v>
      </c>
      <c r="D24" s="28">
        <f t="shared" si="6"/>
        <v>156000</v>
      </c>
      <c r="E24" s="28">
        <f t="shared" si="6"/>
        <v>1379</v>
      </c>
      <c r="F24" s="28">
        <f t="shared" si="6"/>
        <v>109200</v>
      </c>
      <c r="G24" s="28">
        <f t="shared" si="6"/>
        <v>775.5</v>
      </c>
      <c r="H24" s="28">
        <f t="shared" si="6"/>
        <v>46800</v>
      </c>
      <c r="I24" s="28">
        <f>SUM(I11:I23)</f>
        <v>312000</v>
      </c>
      <c r="J24" s="28">
        <f>SUM(J11:J23)</f>
        <v>312000</v>
      </c>
      <c r="K24"/>
      <c r="L24"/>
      <c r="M24"/>
      <c r="N24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"/>
      <c r="K25"/>
      <c r="L25"/>
      <c r="M25"/>
      <c r="N25"/>
    </row>
    <row r="26" spans="1:14" ht="12.75">
      <c r="A26" s="15"/>
      <c r="B26" s="16" t="s">
        <v>12</v>
      </c>
      <c r="C26" s="16"/>
      <c r="D26" s="16"/>
      <c r="E26" s="16" t="s">
        <v>19</v>
      </c>
      <c r="F26" s="16"/>
      <c r="G26" s="16"/>
      <c r="H26" s="16" t="s">
        <v>13</v>
      </c>
      <c r="I26" s="16"/>
      <c r="J26" s="1"/>
      <c r="K26"/>
      <c r="L26"/>
      <c r="M26"/>
      <c r="N26"/>
    </row>
    <row r="27" spans="1:14" ht="12.75">
      <c r="A27" s="15"/>
      <c r="B27" s="40" t="s">
        <v>35</v>
      </c>
      <c r="C27" s="16"/>
      <c r="D27" s="16"/>
      <c r="E27" s="16" t="s">
        <v>14</v>
      </c>
      <c r="F27" s="16"/>
      <c r="G27" s="16"/>
      <c r="H27" s="16" t="s">
        <v>15</v>
      </c>
      <c r="I27" s="16"/>
      <c r="J27" s="1"/>
      <c r="K27"/>
      <c r="L27"/>
      <c r="M27"/>
      <c r="N27"/>
    </row>
    <row r="28" spans="1:14" ht="12.75">
      <c r="A28" s="15"/>
      <c r="B28" s="15"/>
      <c r="C28" s="15"/>
      <c r="D28" s="15"/>
      <c r="E28" s="15"/>
      <c r="F28" s="15"/>
      <c r="G28" s="15"/>
      <c r="H28" s="1"/>
      <c r="I28" s="15"/>
      <c r="J28" s="1"/>
      <c r="K28"/>
      <c r="L28"/>
      <c r="M28"/>
      <c r="N28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"/>
      <c r="K29"/>
      <c r="L29"/>
      <c r="M29"/>
      <c r="N29"/>
    </row>
    <row r="30" spans="1:14" ht="12.75">
      <c r="A30" s="15"/>
      <c r="B30" s="15"/>
      <c r="C30" s="15"/>
      <c r="D30" s="15"/>
      <c r="E30" s="15"/>
      <c r="F30" s="15"/>
      <c r="G30" s="15"/>
      <c r="H30" s="15"/>
      <c r="J30" s="40" t="s">
        <v>16</v>
      </c>
      <c r="K30"/>
      <c r="L30"/>
      <c r="M30"/>
      <c r="N30"/>
    </row>
    <row r="31" spans="1:14" ht="12.75">
      <c r="A31" s="15"/>
      <c r="B31" s="15"/>
      <c r="C31" s="15"/>
      <c r="D31" s="15"/>
      <c r="E31" s="15"/>
      <c r="F31" s="15"/>
      <c r="G31" s="15"/>
      <c r="H31" s="15"/>
      <c r="J31" s="40" t="s">
        <v>17</v>
      </c>
      <c r="K31"/>
      <c r="L31"/>
      <c r="M31"/>
      <c r="N31"/>
    </row>
    <row r="32" spans="11:14" ht="12.75">
      <c r="K32"/>
      <c r="L32"/>
      <c r="M32"/>
      <c r="N32"/>
    </row>
  </sheetData>
  <sheetProtection/>
  <mergeCells count="1">
    <mergeCell ref="A24:B24"/>
  </mergeCells>
  <printOptions/>
  <pageMargins left="0.604330709" right="0" top="0.590551181102362" bottom="0" header="0.511811023622047" footer="0.51181102362204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4.140625" style="0" customWidth="1"/>
    <col min="2" max="2" width="16.421875" style="0" customWidth="1"/>
    <col min="3" max="3" width="11.140625" style="0" customWidth="1"/>
    <col min="4" max="4" width="11.28125" style="0" customWidth="1"/>
    <col min="5" max="5" width="10.28125" style="0" customWidth="1"/>
    <col min="6" max="6" width="11.421875" style="0" bestFit="1" customWidth="1"/>
    <col min="7" max="7" width="9.7109375" style="0" customWidth="1"/>
    <col min="8" max="8" width="11.57421875" style="0" customWidth="1"/>
    <col min="9" max="9" width="11.28125" style="0" customWidth="1"/>
    <col min="10" max="10" width="12.00390625" style="0" customWidth="1"/>
    <col min="11" max="12" width="11.28125" style="45" bestFit="1" customWidth="1"/>
    <col min="13" max="13" width="11.00390625" style="45" customWidth="1"/>
    <col min="14" max="14" width="11.140625" style="45" customWidth="1"/>
    <col min="15" max="15" width="11.421875" style="0" customWidth="1"/>
    <col min="16" max="16" width="11.57421875" style="0" customWidth="1"/>
  </cols>
  <sheetData>
    <row r="1" spans="1:14" ht="12.75">
      <c r="A1" s="3"/>
      <c r="B1" s="3"/>
      <c r="K1"/>
      <c r="L1"/>
      <c r="M1"/>
      <c r="N1"/>
    </row>
    <row r="2" spans="1:14" ht="18">
      <c r="A2" s="49" t="s">
        <v>38</v>
      </c>
      <c r="B2" s="4"/>
      <c r="K2"/>
      <c r="L2"/>
      <c r="M2"/>
      <c r="N2"/>
    </row>
    <row r="3" spans="1:14" ht="18">
      <c r="A3" s="32"/>
      <c r="B3" s="4"/>
      <c r="K3"/>
      <c r="L3"/>
      <c r="M3"/>
      <c r="N3"/>
    </row>
    <row r="4" spans="1:14" ht="15">
      <c r="A4" s="29"/>
      <c r="B4" s="35" t="s">
        <v>44</v>
      </c>
      <c r="C4" s="33">
        <f>C5+C6</f>
        <v>690000</v>
      </c>
      <c r="D4" s="1"/>
      <c r="K4"/>
      <c r="L4"/>
      <c r="M4"/>
      <c r="N4"/>
    </row>
    <row r="5" spans="1:14" ht="15">
      <c r="A5" s="3"/>
      <c r="B5" s="35" t="s">
        <v>27</v>
      </c>
      <c r="C5" s="33">
        <v>624000</v>
      </c>
      <c r="D5" t="s">
        <v>28</v>
      </c>
      <c r="E5" s="6"/>
      <c r="F5" s="6"/>
      <c r="G5" s="6"/>
      <c r="H5" s="6"/>
      <c r="I5" s="6"/>
      <c r="J5" s="6"/>
      <c r="K5"/>
      <c r="L5"/>
      <c r="M5"/>
      <c r="N5"/>
    </row>
    <row r="6" spans="1:14" ht="14.25">
      <c r="A6" s="3"/>
      <c r="B6" s="34"/>
      <c r="C6" s="33">
        <v>66000</v>
      </c>
      <c r="D6" s="6" t="s">
        <v>32</v>
      </c>
      <c r="E6" s="6"/>
      <c r="F6" s="6"/>
      <c r="G6" s="6"/>
      <c r="H6" s="6"/>
      <c r="I6" s="6"/>
      <c r="J6" s="6"/>
      <c r="K6"/>
      <c r="L6"/>
      <c r="M6"/>
      <c r="N6"/>
    </row>
    <row r="7" spans="1:14" ht="14.25">
      <c r="A7" s="3"/>
      <c r="B7" s="34"/>
      <c r="C7" s="31"/>
      <c r="D7" s="36"/>
      <c r="E7" s="6"/>
      <c r="F7" s="6"/>
      <c r="G7" s="6"/>
      <c r="H7" s="6"/>
      <c r="I7" s="6"/>
      <c r="J7" s="6"/>
      <c r="K7"/>
      <c r="L7"/>
      <c r="M7"/>
      <c r="N7"/>
    </row>
    <row r="8" spans="1:14" ht="14.25">
      <c r="A8" s="3"/>
      <c r="B8" s="34"/>
      <c r="C8" s="31"/>
      <c r="D8" s="36"/>
      <c r="E8" s="6"/>
      <c r="F8" s="6"/>
      <c r="G8" s="6"/>
      <c r="H8" s="6"/>
      <c r="I8" s="6"/>
      <c r="J8" s="6"/>
      <c r="K8"/>
      <c r="L8"/>
      <c r="M8"/>
      <c r="N8"/>
    </row>
    <row r="9" spans="1:14" ht="85.5">
      <c r="A9" s="24" t="s">
        <v>0</v>
      </c>
      <c r="B9" s="24" t="s">
        <v>1</v>
      </c>
      <c r="C9" s="9" t="s">
        <v>36</v>
      </c>
      <c r="D9" s="47">
        <f>$C$5*50/100</f>
        <v>312000</v>
      </c>
      <c r="E9" s="11" t="s">
        <v>20</v>
      </c>
      <c r="F9" s="9">
        <f>C5*35/100</f>
        <v>218400</v>
      </c>
      <c r="G9" s="11" t="s">
        <v>21</v>
      </c>
      <c r="H9" s="43">
        <f>C5*15/100</f>
        <v>93600</v>
      </c>
      <c r="I9" s="50" t="s">
        <v>42</v>
      </c>
      <c r="J9" s="50" t="s">
        <v>43</v>
      </c>
      <c r="K9" s="50" t="s">
        <v>45</v>
      </c>
      <c r="L9" s="50" t="s">
        <v>46</v>
      </c>
      <c r="M9"/>
      <c r="N9"/>
    </row>
    <row r="10" spans="1:14" ht="15">
      <c r="A10" s="10"/>
      <c r="B10" s="10"/>
      <c r="C10" s="10"/>
      <c r="D10" s="10">
        <f>D9/C24</f>
        <v>87.90465725636041</v>
      </c>
      <c r="E10" s="10"/>
      <c r="F10" s="12">
        <f>F9/E24</f>
        <v>158.37563451776649</v>
      </c>
      <c r="G10" s="10"/>
      <c r="H10" s="12">
        <f>H9/G24</f>
        <v>120.6963249516441</v>
      </c>
      <c r="I10" s="13"/>
      <c r="J10" s="41"/>
      <c r="K10" s="2"/>
      <c r="L10" s="2"/>
      <c r="M10"/>
      <c r="N10"/>
    </row>
    <row r="11" spans="1:14" ht="15.75">
      <c r="A11" s="26">
        <v>1</v>
      </c>
      <c r="B11" s="22" t="s">
        <v>2</v>
      </c>
      <c r="C11" s="23">
        <v>335.26</v>
      </c>
      <c r="D11" s="23">
        <f aca="true" t="shared" si="0" ref="D11:D23">C11*$D$10</f>
        <v>29470.91539176739</v>
      </c>
      <c r="E11" s="26">
        <v>147</v>
      </c>
      <c r="F11" s="23">
        <f aca="true" t="shared" si="1" ref="F11:F23">$F$10*E11</f>
        <v>23281.218274111674</v>
      </c>
      <c r="G11" s="23">
        <v>62</v>
      </c>
      <c r="H11" s="23">
        <f aca="true" t="shared" si="2" ref="H11:H23">$H$10*G11</f>
        <v>7483.172147001935</v>
      </c>
      <c r="I11" s="25">
        <f>D11+F11+H11</f>
        <v>60235.305812881</v>
      </c>
      <c r="J11" s="20">
        <f aca="true" t="shared" si="3" ref="J11:J23">IF(I11&lt;INT(I11)+0.5,INT(I11),INT(I11)+1)</f>
        <v>60235</v>
      </c>
      <c r="K11" s="20">
        <f>J11/2</f>
        <v>30117.5</v>
      </c>
      <c r="L11" s="20">
        <f>J11-K11</f>
        <v>30117.5</v>
      </c>
      <c r="M11"/>
      <c r="N11"/>
    </row>
    <row r="12" spans="1:14" ht="15.75">
      <c r="A12" s="26">
        <f aca="true" t="shared" si="4" ref="A12:A23">A11+1</f>
        <v>2</v>
      </c>
      <c r="B12" s="22" t="s">
        <v>3</v>
      </c>
      <c r="C12" s="23">
        <v>338.6</v>
      </c>
      <c r="D12" s="23">
        <f t="shared" si="0"/>
        <v>29764.516947003638</v>
      </c>
      <c r="E12" s="26">
        <v>153</v>
      </c>
      <c r="F12" s="23">
        <f t="shared" si="1"/>
        <v>24231.47208121827</v>
      </c>
      <c r="G12" s="23">
        <v>111</v>
      </c>
      <c r="H12" s="23">
        <f t="shared" si="2"/>
        <v>13397.292069632495</v>
      </c>
      <c r="I12" s="25">
        <f aca="true" t="shared" si="5" ref="I12:I23">D12+F12+H12</f>
        <v>67393.2810978544</v>
      </c>
      <c r="J12" s="20">
        <f t="shared" si="3"/>
        <v>67393</v>
      </c>
      <c r="K12" s="20">
        <f aca="true" t="shared" si="6" ref="K12:K23">J12/2</f>
        <v>33696.5</v>
      </c>
      <c r="L12" s="20">
        <f aca="true" t="shared" si="7" ref="L12:L23">J12-K12</f>
        <v>33696.5</v>
      </c>
      <c r="M12"/>
      <c r="N12"/>
    </row>
    <row r="13" spans="1:14" ht="15.75">
      <c r="A13" s="26">
        <f t="shared" si="4"/>
        <v>3</v>
      </c>
      <c r="B13" s="22" t="s">
        <v>4</v>
      </c>
      <c r="C13" s="23">
        <v>357.2</v>
      </c>
      <c r="D13" s="23">
        <f t="shared" si="0"/>
        <v>31399.543571971935</v>
      </c>
      <c r="E13" s="26">
        <v>79</v>
      </c>
      <c r="F13" s="23">
        <f t="shared" si="1"/>
        <v>12511.675126903552</v>
      </c>
      <c r="G13" s="23">
        <v>40.5</v>
      </c>
      <c r="H13" s="23">
        <f t="shared" si="2"/>
        <v>4888.201160541586</v>
      </c>
      <c r="I13" s="25">
        <f t="shared" si="5"/>
        <v>48799.419859417074</v>
      </c>
      <c r="J13" s="20">
        <f t="shared" si="3"/>
        <v>48799</v>
      </c>
      <c r="K13" s="20">
        <f t="shared" si="6"/>
        <v>24399.5</v>
      </c>
      <c r="L13" s="20">
        <f t="shared" si="7"/>
        <v>24399.5</v>
      </c>
      <c r="M13"/>
      <c r="N13"/>
    </row>
    <row r="14" spans="1:14" ht="15.75">
      <c r="A14" s="26">
        <f t="shared" si="4"/>
        <v>4</v>
      </c>
      <c r="B14" s="22" t="s">
        <v>5</v>
      </c>
      <c r="C14" s="23">
        <v>216.2</v>
      </c>
      <c r="D14" s="23">
        <f t="shared" si="0"/>
        <v>19004.98689882512</v>
      </c>
      <c r="E14" s="26">
        <v>77</v>
      </c>
      <c r="F14" s="23">
        <f t="shared" si="1"/>
        <v>12194.92385786802</v>
      </c>
      <c r="G14" s="23">
        <v>77</v>
      </c>
      <c r="H14" s="23">
        <f t="shared" si="2"/>
        <v>9293.617021276596</v>
      </c>
      <c r="I14" s="25">
        <f t="shared" si="5"/>
        <v>40493.527777969735</v>
      </c>
      <c r="J14" s="20">
        <f t="shared" si="3"/>
        <v>40494</v>
      </c>
      <c r="K14" s="20">
        <f t="shared" si="6"/>
        <v>20247</v>
      </c>
      <c r="L14" s="20">
        <f t="shared" si="7"/>
        <v>20247</v>
      </c>
      <c r="M14"/>
      <c r="N14"/>
    </row>
    <row r="15" spans="1:14" ht="15.75">
      <c r="A15" s="26">
        <f t="shared" si="4"/>
        <v>5</v>
      </c>
      <c r="B15" s="22" t="s">
        <v>6</v>
      </c>
      <c r="C15" s="23">
        <v>174.36</v>
      </c>
      <c r="D15" s="23">
        <f t="shared" si="0"/>
        <v>15327.056039219002</v>
      </c>
      <c r="E15" s="26">
        <v>65</v>
      </c>
      <c r="F15" s="23">
        <f t="shared" si="1"/>
        <v>10294.416243654821</v>
      </c>
      <c r="G15" s="23">
        <v>52</v>
      </c>
      <c r="H15" s="23">
        <f t="shared" si="2"/>
        <v>6276.208897485493</v>
      </c>
      <c r="I15" s="25">
        <f t="shared" si="5"/>
        <v>31897.681180359315</v>
      </c>
      <c r="J15" s="20">
        <f t="shared" si="3"/>
        <v>31898</v>
      </c>
      <c r="K15" s="20">
        <f t="shared" si="6"/>
        <v>15949</v>
      </c>
      <c r="L15" s="20">
        <f t="shared" si="7"/>
        <v>15949</v>
      </c>
      <c r="M15"/>
      <c r="N15"/>
    </row>
    <row r="16" spans="1:14" ht="15.75">
      <c r="A16" s="26">
        <f t="shared" si="4"/>
        <v>6</v>
      </c>
      <c r="B16" s="22" t="s">
        <v>7</v>
      </c>
      <c r="C16" s="23">
        <v>113</v>
      </c>
      <c r="D16" s="23">
        <f t="shared" si="0"/>
        <v>9933.226269968725</v>
      </c>
      <c r="E16" s="26">
        <v>54</v>
      </c>
      <c r="F16" s="23">
        <f t="shared" si="1"/>
        <v>8552.284263959391</v>
      </c>
      <c r="G16" s="23">
        <v>24</v>
      </c>
      <c r="H16" s="23">
        <f t="shared" si="2"/>
        <v>2896.7117988394584</v>
      </c>
      <c r="I16" s="25">
        <f t="shared" si="5"/>
        <v>21382.222332767575</v>
      </c>
      <c r="J16" s="20">
        <f t="shared" si="3"/>
        <v>21382</v>
      </c>
      <c r="K16" s="20">
        <f t="shared" si="6"/>
        <v>10691</v>
      </c>
      <c r="L16" s="20">
        <f t="shared" si="7"/>
        <v>10691</v>
      </c>
      <c r="M16"/>
      <c r="N16"/>
    </row>
    <row r="17" spans="1:14" ht="15.75">
      <c r="A17" s="26">
        <f t="shared" si="4"/>
        <v>7</v>
      </c>
      <c r="B17" s="22" t="s">
        <v>8</v>
      </c>
      <c r="C17" s="23">
        <v>265.07</v>
      </c>
      <c r="D17" s="23">
        <f t="shared" si="0"/>
        <v>23300.88749894345</v>
      </c>
      <c r="E17" s="26">
        <v>55</v>
      </c>
      <c r="F17" s="23">
        <f t="shared" si="1"/>
        <v>8710.659898477157</v>
      </c>
      <c r="G17" s="23">
        <v>62</v>
      </c>
      <c r="H17" s="23">
        <f t="shared" si="2"/>
        <v>7483.172147001935</v>
      </c>
      <c r="I17" s="25">
        <f t="shared" si="5"/>
        <v>39494.71954442254</v>
      </c>
      <c r="J17" s="20">
        <f t="shared" si="3"/>
        <v>39495</v>
      </c>
      <c r="K17" s="20">
        <f t="shared" si="6"/>
        <v>19747.5</v>
      </c>
      <c r="L17" s="20">
        <f t="shared" si="7"/>
        <v>19747.5</v>
      </c>
      <c r="M17"/>
      <c r="N17"/>
    </row>
    <row r="18" spans="1:14" ht="15.75">
      <c r="A18" s="26">
        <f t="shared" si="4"/>
        <v>8</v>
      </c>
      <c r="B18" s="22" t="s">
        <v>9</v>
      </c>
      <c r="C18" s="23">
        <v>470.48</v>
      </c>
      <c r="D18" s="23">
        <f t="shared" si="0"/>
        <v>41357.383145972446</v>
      </c>
      <c r="E18" s="26">
        <v>168</v>
      </c>
      <c r="F18" s="23">
        <f t="shared" si="1"/>
        <v>26607.10659898477</v>
      </c>
      <c r="G18" s="23">
        <v>72</v>
      </c>
      <c r="H18" s="23">
        <f t="shared" si="2"/>
        <v>8690.135396518375</v>
      </c>
      <c r="I18" s="25">
        <f t="shared" si="5"/>
        <v>76654.6251414756</v>
      </c>
      <c r="J18" s="20">
        <f t="shared" si="3"/>
        <v>76655</v>
      </c>
      <c r="K18" s="20">
        <f t="shared" si="6"/>
        <v>38327.5</v>
      </c>
      <c r="L18" s="20">
        <f t="shared" si="7"/>
        <v>38327.5</v>
      </c>
      <c r="M18"/>
      <c r="N18"/>
    </row>
    <row r="19" spans="1:14" ht="15.75">
      <c r="A19" s="26">
        <f t="shared" si="4"/>
        <v>9</v>
      </c>
      <c r="B19" s="22" t="s">
        <v>29</v>
      </c>
      <c r="C19" s="23">
        <v>137</v>
      </c>
      <c r="D19" s="23">
        <f t="shared" si="0"/>
        <v>12042.938044121376</v>
      </c>
      <c r="E19" s="26">
        <v>116</v>
      </c>
      <c r="F19" s="23">
        <f t="shared" si="1"/>
        <v>18371.57360406091</v>
      </c>
      <c r="G19" s="23">
        <v>54</v>
      </c>
      <c r="H19" s="23">
        <f t="shared" si="2"/>
        <v>6517.601547388782</v>
      </c>
      <c r="I19" s="25">
        <f t="shared" si="5"/>
        <v>36932.11319557107</v>
      </c>
      <c r="J19" s="20">
        <f t="shared" si="3"/>
        <v>36932</v>
      </c>
      <c r="K19" s="20">
        <f t="shared" si="6"/>
        <v>18466</v>
      </c>
      <c r="L19" s="20">
        <f t="shared" si="7"/>
        <v>18466</v>
      </c>
      <c r="M19"/>
      <c r="N19"/>
    </row>
    <row r="20" spans="1:14" ht="15.75">
      <c r="A20" s="26">
        <f t="shared" si="4"/>
        <v>10</v>
      </c>
      <c r="B20" s="22" t="s">
        <v>10</v>
      </c>
      <c r="C20" s="23">
        <v>217.59</v>
      </c>
      <c r="D20" s="23">
        <f t="shared" si="0"/>
        <v>19127.17437241146</v>
      </c>
      <c r="E20" s="26">
        <v>61</v>
      </c>
      <c r="F20" s="23">
        <f t="shared" si="1"/>
        <v>9660.913705583756</v>
      </c>
      <c r="G20" s="23">
        <v>72</v>
      </c>
      <c r="H20" s="23">
        <f t="shared" si="2"/>
        <v>8690.135396518375</v>
      </c>
      <c r="I20" s="25">
        <f t="shared" si="5"/>
        <v>37478.223474513594</v>
      </c>
      <c r="J20" s="20">
        <f t="shared" si="3"/>
        <v>37478</v>
      </c>
      <c r="K20" s="20">
        <f t="shared" si="6"/>
        <v>18739</v>
      </c>
      <c r="L20" s="20">
        <f t="shared" si="7"/>
        <v>18739</v>
      </c>
      <c r="M20"/>
      <c r="N20"/>
    </row>
    <row r="21" spans="1:14" ht="15.75">
      <c r="A21" s="26">
        <f t="shared" si="4"/>
        <v>11</v>
      </c>
      <c r="B21" s="22" t="s">
        <v>11</v>
      </c>
      <c r="C21" s="23">
        <v>439.62</v>
      </c>
      <c r="D21" s="23">
        <f t="shared" si="0"/>
        <v>38644.64542304116</v>
      </c>
      <c r="E21" s="26">
        <v>163</v>
      </c>
      <c r="F21" s="23">
        <f t="shared" si="1"/>
        <v>25815.228426395937</v>
      </c>
      <c r="G21" s="23">
        <v>83.3</v>
      </c>
      <c r="H21" s="23">
        <f t="shared" si="2"/>
        <v>10054.003868471953</v>
      </c>
      <c r="I21" s="25">
        <f t="shared" si="5"/>
        <v>74513.87771790905</v>
      </c>
      <c r="J21" s="20">
        <f t="shared" si="3"/>
        <v>74514</v>
      </c>
      <c r="K21" s="20">
        <f t="shared" si="6"/>
        <v>37257</v>
      </c>
      <c r="L21" s="20">
        <f t="shared" si="7"/>
        <v>37257</v>
      </c>
      <c r="M21"/>
      <c r="N21"/>
    </row>
    <row r="22" spans="1:14" ht="15.75">
      <c r="A22" s="26">
        <f t="shared" si="4"/>
        <v>12</v>
      </c>
      <c r="B22" s="22" t="s">
        <v>25</v>
      </c>
      <c r="C22" s="23">
        <v>347.92</v>
      </c>
      <c r="D22" s="23">
        <f t="shared" si="0"/>
        <v>30583.788352632913</v>
      </c>
      <c r="E22" s="26">
        <v>154</v>
      </c>
      <c r="F22" s="23">
        <f t="shared" si="1"/>
        <v>24389.84771573604</v>
      </c>
      <c r="G22" s="23">
        <v>65.7</v>
      </c>
      <c r="H22" s="23">
        <f t="shared" si="2"/>
        <v>7929.748549323018</v>
      </c>
      <c r="I22" s="25">
        <f t="shared" si="5"/>
        <v>62903.384617691976</v>
      </c>
      <c r="J22" s="20">
        <f t="shared" si="3"/>
        <v>62903</v>
      </c>
      <c r="K22" s="20">
        <f>(J22/2)-234.31</f>
        <v>31217.19</v>
      </c>
      <c r="L22" s="20">
        <f t="shared" si="7"/>
        <v>31685.81</v>
      </c>
      <c r="M22"/>
      <c r="N22"/>
    </row>
    <row r="23" spans="1:14" ht="15.75">
      <c r="A23" s="26">
        <f t="shared" si="4"/>
        <v>13</v>
      </c>
      <c r="B23" s="22" t="s">
        <v>37</v>
      </c>
      <c r="C23" s="23">
        <v>137</v>
      </c>
      <c r="D23" s="23">
        <f t="shared" si="0"/>
        <v>12042.938044121376</v>
      </c>
      <c r="E23" s="26">
        <v>87</v>
      </c>
      <c r="F23" s="23">
        <f t="shared" si="1"/>
        <v>13778.680203045684</v>
      </c>
      <c r="G23" s="23"/>
      <c r="H23" s="23">
        <f t="shared" si="2"/>
        <v>0</v>
      </c>
      <c r="I23" s="25">
        <f t="shared" si="5"/>
        <v>25821.61824716706</v>
      </c>
      <c r="J23" s="20">
        <f t="shared" si="3"/>
        <v>25822</v>
      </c>
      <c r="K23" s="20">
        <f t="shared" si="6"/>
        <v>12911</v>
      </c>
      <c r="L23" s="20">
        <f t="shared" si="7"/>
        <v>12911</v>
      </c>
      <c r="M23"/>
      <c r="N23"/>
    </row>
    <row r="24" spans="1:14" ht="15">
      <c r="A24" s="65" t="s">
        <v>26</v>
      </c>
      <c r="B24" s="65"/>
      <c r="C24" s="28">
        <f aca="true" t="shared" si="8" ref="C24:H24">SUM(C11:C23)</f>
        <v>3549.3</v>
      </c>
      <c r="D24" s="28">
        <f t="shared" si="8"/>
        <v>312000</v>
      </c>
      <c r="E24" s="28">
        <f t="shared" si="8"/>
        <v>1379</v>
      </c>
      <c r="F24" s="28">
        <f t="shared" si="8"/>
        <v>218400</v>
      </c>
      <c r="G24" s="28">
        <f t="shared" si="8"/>
        <v>775.5</v>
      </c>
      <c r="H24" s="28">
        <f t="shared" si="8"/>
        <v>93600</v>
      </c>
      <c r="I24" s="28">
        <f>SUM(I11:I23)</f>
        <v>624000</v>
      </c>
      <c r="J24" s="28">
        <f>SUM(J11:J23)</f>
        <v>624000</v>
      </c>
      <c r="K24" s="28">
        <f>SUM(K11:K23)</f>
        <v>311765.69</v>
      </c>
      <c r="L24" s="28">
        <f>SUM(L11:L23)</f>
        <v>312234.31</v>
      </c>
      <c r="M24"/>
      <c r="N24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"/>
      <c r="K25"/>
      <c r="L25"/>
      <c r="M25"/>
      <c r="N25"/>
    </row>
    <row r="26" spans="1:14" ht="12.75">
      <c r="A26" s="15"/>
      <c r="B26" s="16" t="s">
        <v>12</v>
      </c>
      <c r="C26" s="16"/>
      <c r="D26" s="16"/>
      <c r="E26" s="16" t="s">
        <v>19</v>
      </c>
      <c r="F26" s="16"/>
      <c r="G26" s="16"/>
      <c r="H26" s="16" t="s">
        <v>13</v>
      </c>
      <c r="I26" s="16"/>
      <c r="J26" s="1"/>
      <c r="K26"/>
      <c r="L26"/>
      <c r="M26"/>
      <c r="N26"/>
    </row>
    <row r="27" spans="1:14" ht="12.75">
      <c r="A27" s="15"/>
      <c r="B27" s="40" t="s">
        <v>35</v>
      </c>
      <c r="C27" s="16"/>
      <c r="D27" s="16"/>
      <c r="E27" s="16" t="s">
        <v>14</v>
      </c>
      <c r="F27" s="16"/>
      <c r="G27" s="16"/>
      <c r="H27" s="16" t="s">
        <v>15</v>
      </c>
      <c r="I27" s="16"/>
      <c r="J27" s="1"/>
      <c r="K27"/>
      <c r="L27"/>
      <c r="M27"/>
      <c r="N27"/>
    </row>
    <row r="28" spans="1:14" ht="12.75">
      <c r="A28" s="15"/>
      <c r="B28" s="15"/>
      <c r="C28" s="15"/>
      <c r="D28" s="15"/>
      <c r="E28" s="15"/>
      <c r="F28" s="15"/>
      <c r="G28" s="15"/>
      <c r="H28" s="1"/>
      <c r="I28" s="15"/>
      <c r="J28" s="1"/>
      <c r="K28"/>
      <c r="L28"/>
      <c r="M28"/>
      <c r="N28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"/>
      <c r="K29"/>
      <c r="L29"/>
      <c r="M29"/>
      <c r="N29"/>
    </row>
    <row r="30" spans="1:14" ht="12.75">
      <c r="A30" s="15"/>
      <c r="B30" s="15"/>
      <c r="C30" s="15"/>
      <c r="D30" s="15"/>
      <c r="E30" s="15"/>
      <c r="F30" s="15"/>
      <c r="G30" s="15"/>
      <c r="H30" s="15"/>
      <c r="J30" s="40" t="s">
        <v>16</v>
      </c>
      <c r="K30"/>
      <c r="L30"/>
      <c r="M30"/>
      <c r="N30"/>
    </row>
    <row r="31" spans="1:14" ht="12.75">
      <c r="A31" s="15"/>
      <c r="B31" s="15"/>
      <c r="C31" s="15"/>
      <c r="D31" s="15"/>
      <c r="E31" s="15"/>
      <c r="F31" s="15"/>
      <c r="G31" s="15"/>
      <c r="H31" s="15"/>
      <c r="J31" s="40" t="s">
        <v>17</v>
      </c>
      <c r="K31"/>
      <c r="L31"/>
      <c r="M31"/>
      <c r="N31"/>
    </row>
    <row r="32" spans="11:14" ht="12.75">
      <c r="K32"/>
      <c r="L32"/>
      <c r="M32"/>
      <c r="N32"/>
    </row>
  </sheetData>
  <sheetProtection/>
  <mergeCells count="1">
    <mergeCell ref="A24:B24"/>
  </mergeCells>
  <printOptions/>
  <pageMargins left="0.5511811023622047" right="0" top="0.5905511811023623" bottom="0.984251968503937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140625" style="0" customWidth="1"/>
    <col min="2" max="2" width="16.421875" style="0" customWidth="1"/>
    <col min="3" max="3" width="11.140625" style="0" customWidth="1"/>
    <col min="4" max="4" width="11.28125" style="0" customWidth="1"/>
    <col min="5" max="5" width="10.28125" style="0" customWidth="1"/>
    <col min="6" max="6" width="11.421875" style="0" bestFit="1" customWidth="1"/>
    <col min="7" max="7" width="9.7109375" style="0" customWidth="1"/>
    <col min="8" max="8" width="11.57421875" style="0" customWidth="1"/>
    <col min="9" max="9" width="13.00390625" style="0" customWidth="1"/>
    <col min="10" max="10" width="12.00390625" style="0" customWidth="1"/>
    <col min="11" max="11" width="7.7109375" style="45" customWidth="1"/>
    <col min="12" max="12" width="9.00390625" style="45" customWidth="1"/>
    <col min="13" max="13" width="11.00390625" style="45" customWidth="1"/>
    <col min="14" max="14" width="11.140625" style="45" customWidth="1"/>
    <col min="15" max="15" width="11.421875" style="0" customWidth="1"/>
    <col min="16" max="16" width="11.57421875" style="0" customWidth="1"/>
  </cols>
  <sheetData>
    <row r="1" spans="1:14" ht="12.75">
      <c r="A1" s="3"/>
      <c r="B1" s="3"/>
      <c r="K1"/>
      <c r="L1"/>
      <c r="M1"/>
      <c r="N1"/>
    </row>
    <row r="2" spans="1:14" ht="18">
      <c r="A2" s="49" t="s">
        <v>38</v>
      </c>
      <c r="B2" s="4"/>
      <c r="K2"/>
      <c r="L2"/>
      <c r="M2"/>
      <c r="N2"/>
    </row>
    <row r="3" spans="1:14" ht="18">
      <c r="A3" s="32"/>
      <c r="B3" s="4"/>
      <c r="K3"/>
      <c r="L3"/>
      <c r="M3"/>
      <c r="N3"/>
    </row>
    <row r="4" spans="1:14" ht="15">
      <c r="A4" s="29"/>
      <c r="B4" s="35" t="s">
        <v>34</v>
      </c>
      <c r="C4" s="33">
        <f>C5+C6</f>
        <v>478000</v>
      </c>
      <c r="D4" s="1"/>
      <c r="K4"/>
      <c r="L4"/>
      <c r="M4"/>
      <c r="N4"/>
    </row>
    <row r="5" spans="1:14" ht="15">
      <c r="A5" s="3"/>
      <c r="B5" s="35" t="s">
        <v>27</v>
      </c>
      <c r="C5" s="33">
        <v>437500</v>
      </c>
      <c r="D5" t="s">
        <v>28</v>
      </c>
      <c r="E5" s="6"/>
      <c r="F5" s="6"/>
      <c r="G5" s="6"/>
      <c r="H5" s="6"/>
      <c r="I5" s="6"/>
      <c r="J5" s="6"/>
      <c r="K5"/>
      <c r="L5"/>
      <c r="M5"/>
      <c r="N5"/>
    </row>
    <row r="6" spans="1:14" ht="14.25">
      <c r="A6" s="3"/>
      <c r="B6" s="34"/>
      <c r="C6" s="33">
        <v>40500</v>
      </c>
      <c r="D6" s="6" t="s">
        <v>32</v>
      </c>
      <c r="E6" s="6"/>
      <c r="F6" s="6"/>
      <c r="G6" s="6"/>
      <c r="H6" s="6"/>
      <c r="I6" s="6"/>
      <c r="J6" s="6"/>
      <c r="K6"/>
      <c r="L6"/>
      <c r="M6"/>
      <c r="N6"/>
    </row>
    <row r="7" spans="1:14" ht="14.25">
      <c r="A7" s="3"/>
      <c r="B7" s="34"/>
      <c r="C7" s="31"/>
      <c r="D7" s="36"/>
      <c r="E7" s="6"/>
      <c r="F7" s="6"/>
      <c r="G7" s="6"/>
      <c r="H7" s="6"/>
      <c r="I7" s="6"/>
      <c r="J7" s="6"/>
      <c r="K7"/>
      <c r="L7"/>
      <c r="M7"/>
      <c r="N7"/>
    </row>
    <row r="8" spans="1:14" ht="14.25">
      <c r="A8" s="3"/>
      <c r="B8" s="34"/>
      <c r="C8" s="31"/>
      <c r="D8" s="36"/>
      <c r="E8" s="6"/>
      <c r="F8" s="6"/>
      <c r="G8" s="6"/>
      <c r="H8" s="6"/>
      <c r="I8" s="6"/>
      <c r="J8" s="6"/>
      <c r="K8"/>
      <c r="L8"/>
      <c r="M8"/>
      <c r="N8"/>
    </row>
    <row r="9" spans="1:14" ht="85.5">
      <c r="A9" s="24" t="s">
        <v>0</v>
      </c>
      <c r="B9" s="24" t="s">
        <v>1</v>
      </c>
      <c r="C9" s="9" t="s">
        <v>36</v>
      </c>
      <c r="D9" s="47">
        <f>$C$5*50/100</f>
        <v>218750</v>
      </c>
      <c r="E9" s="11" t="s">
        <v>20</v>
      </c>
      <c r="F9" s="9">
        <f>C5*35/100</f>
        <v>153125</v>
      </c>
      <c r="G9" s="11" t="s">
        <v>21</v>
      </c>
      <c r="H9" s="43">
        <f>C5*15/100</f>
        <v>65625</v>
      </c>
      <c r="I9" s="50" t="s">
        <v>50</v>
      </c>
      <c r="J9" s="50" t="s">
        <v>50</v>
      </c>
      <c r="K9"/>
      <c r="L9"/>
      <c r="M9"/>
      <c r="N9"/>
    </row>
    <row r="10" spans="1:14" ht="15">
      <c r="A10" s="10"/>
      <c r="B10" s="10"/>
      <c r="C10" s="10"/>
      <c r="D10" s="10">
        <f>D9/C24</f>
        <v>61.63187107316936</v>
      </c>
      <c r="E10" s="10"/>
      <c r="F10" s="12">
        <f>F9/E24</f>
        <v>111.04060913705584</v>
      </c>
      <c r="G10" s="10"/>
      <c r="H10" s="12">
        <f>H9/G24</f>
        <v>84.62282398452611</v>
      </c>
      <c r="I10" s="13"/>
      <c r="J10" s="41"/>
      <c r="K10"/>
      <c r="L10"/>
      <c r="M10"/>
      <c r="N10"/>
    </row>
    <row r="11" spans="1:14" ht="15.75">
      <c r="A11" s="26">
        <v>1</v>
      </c>
      <c r="B11" s="22" t="s">
        <v>2</v>
      </c>
      <c r="C11" s="23">
        <v>335.26</v>
      </c>
      <c r="D11" s="23">
        <f aca="true" t="shared" si="0" ref="D11:D23">C11*$D$10</f>
        <v>20662.701095990757</v>
      </c>
      <c r="E11" s="26">
        <v>147</v>
      </c>
      <c r="F11" s="23">
        <f aca="true" t="shared" si="1" ref="F11:F23">$F$10*E11</f>
        <v>16322.969543147208</v>
      </c>
      <c r="G11" s="23">
        <v>62</v>
      </c>
      <c r="H11" s="23">
        <f aca="true" t="shared" si="2" ref="H11:H23">$H$10*G11</f>
        <v>5246.615087040619</v>
      </c>
      <c r="I11" s="25">
        <f>D11+F11+H11</f>
        <v>42232.28572617858</v>
      </c>
      <c r="J11" s="20">
        <f aca="true" t="shared" si="3" ref="J11:J23">IF(I11&lt;INT(I11)+0.5,INT(I11),INT(I11)+1)</f>
        <v>42232</v>
      </c>
      <c r="K11"/>
      <c r="L11"/>
      <c r="M11"/>
      <c r="N11"/>
    </row>
    <row r="12" spans="1:14" ht="15.75">
      <c r="A12" s="26">
        <f aca="true" t="shared" si="4" ref="A12:A23">A11+1</f>
        <v>2</v>
      </c>
      <c r="B12" s="22" t="s">
        <v>3</v>
      </c>
      <c r="C12" s="23">
        <v>338.6</v>
      </c>
      <c r="D12" s="23">
        <f t="shared" si="0"/>
        <v>20868.551545375147</v>
      </c>
      <c r="E12" s="26">
        <v>153</v>
      </c>
      <c r="F12" s="23">
        <f t="shared" si="1"/>
        <v>16989.213197969544</v>
      </c>
      <c r="G12" s="23">
        <v>111</v>
      </c>
      <c r="H12" s="23">
        <f t="shared" si="2"/>
        <v>9393.133462282398</v>
      </c>
      <c r="I12" s="25">
        <f aca="true" t="shared" si="5" ref="I12:I23">D12+F12+H12</f>
        <v>47250.89820562709</v>
      </c>
      <c r="J12" s="20">
        <f t="shared" si="3"/>
        <v>47251</v>
      </c>
      <c r="K12"/>
      <c r="L12"/>
      <c r="M12"/>
      <c r="N12"/>
    </row>
    <row r="13" spans="1:14" ht="15.75">
      <c r="A13" s="26">
        <f t="shared" si="4"/>
        <v>3</v>
      </c>
      <c r="B13" s="22" t="s">
        <v>4</v>
      </c>
      <c r="C13" s="23">
        <v>357.2</v>
      </c>
      <c r="D13" s="23">
        <f t="shared" si="0"/>
        <v>22014.904347336094</v>
      </c>
      <c r="E13" s="26">
        <v>79</v>
      </c>
      <c r="F13" s="23">
        <f t="shared" si="1"/>
        <v>8772.20812182741</v>
      </c>
      <c r="G13" s="23">
        <v>40.5</v>
      </c>
      <c r="H13" s="23">
        <f t="shared" si="2"/>
        <v>3427.2243713733073</v>
      </c>
      <c r="I13" s="25">
        <f t="shared" si="5"/>
        <v>34214.33684053681</v>
      </c>
      <c r="J13" s="20">
        <f t="shared" si="3"/>
        <v>34214</v>
      </c>
      <c r="K13"/>
      <c r="L13"/>
      <c r="M13"/>
      <c r="N13"/>
    </row>
    <row r="14" spans="1:14" ht="15.75">
      <c r="A14" s="26">
        <f t="shared" si="4"/>
        <v>4</v>
      </c>
      <c r="B14" s="22" t="s">
        <v>5</v>
      </c>
      <c r="C14" s="23">
        <v>216.2</v>
      </c>
      <c r="D14" s="23">
        <f t="shared" si="0"/>
        <v>13324.810526019215</v>
      </c>
      <c r="E14" s="26">
        <v>77</v>
      </c>
      <c r="F14" s="23">
        <f t="shared" si="1"/>
        <v>8550.126903553299</v>
      </c>
      <c r="G14" s="23">
        <v>77</v>
      </c>
      <c r="H14" s="23">
        <f t="shared" si="2"/>
        <v>6515.95744680851</v>
      </c>
      <c r="I14" s="25">
        <f t="shared" si="5"/>
        <v>28390.894876381026</v>
      </c>
      <c r="J14" s="20">
        <f t="shared" si="3"/>
        <v>28391</v>
      </c>
      <c r="K14"/>
      <c r="L14"/>
      <c r="M14"/>
      <c r="N14"/>
    </row>
    <row r="15" spans="1:14" ht="15.75">
      <c r="A15" s="26">
        <f t="shared" si="4"/>
        <v>5</v>
      </c>
      <c r="B15" s="22" t="s">
        <v>6</v>
      </c>
      <c r="C15" s="23">
        <v>174.36</v>
      </c>
      <c r="D15" s="23">
        <f t="shared" si="0"/>
        <v>10746.13304031781</v>
      </c>
      <c r="E15" s="26">
        <v>65</v>
      </c>
      <c r="F15" s="23">
        <f t="shared" si="1"/>
        <v>7217.63959390863</v>
      </c>
      <c r="G15" s="23">
        <v>52</v>
      </c>
      <c r="H15" s="23">
        <f t="shared" si="2"/>
        <v>4400.386847195357</v>
      </c>
      <c r="I15" s="25">
        <f t="shared" si="5"/>
        <v>22364.159481421797</v>
      </c>
      <c r="J15" s="20">
        <f t="shared" si="3"/>
        <v>22364</v>
      </c>
      <c r="K15"/>
      <c r="L15"/>
      <c r="M15"/>
      <c r="N15"/>
    </row>
    <row r="16" spans="1:14" ht="15.75">
      <c r="A16" s="26">
        <f t="shared" si="4"/>
        <v>6</v>
      </c>
      <c r="B16" s="22" t="s">
        <v>7</v>
      </c>
      <c r="C16" s="23">
        <v>113</v>
      </c>
      <c r="D16" s="23">
        <f t="shared" si="0"/>
        <v>6964.4014312681375</v>
      </c>
      <c r="E16" s="26">
        <v>54</v>
      </c>
      <c r="F16" s="23">
        <f t="shared" si="1"/>
        <v>5996.192893401016</v>
      </c>
      <c r="G16" s="23">
        <v>24</v>
      </c>
      <c r="H16" s="23">
        <f t="shared" si="2"/>
        <v>2030.9477756286265</v>
      </c>
      <c r="I16" s="25">
        <f t="shared" si="5"/>
        <v>14991.54210029778</v>
      </c>
      <c r="J16" s="20">
        <f t="shared" si="3"/>
        <v>14992</v>
      </c>
      <c r="K16"/>
      <c r="L16"/>
      <c r="M16"/>
      <c r="N16"/>
    </row>
    <row r="17" spans="1:14" ht="15.75">
      <c r="A17" s="26">
        <f t="shared" si="4"/>
        <v>7</v>
      </c>
      <c r="B17" s="22" t="s">
        <v>8</v>
      </c>
      <c r="C17" s="23">
        <v>265.07</v>
      </c>
      <c r="D17" s="23">
        <f t="shared" si="0"/>
        <v>16336.760065365</v>
      </c>
      <c r="E17" s="26">
        <v>55</v>
      </c>
      <c r="F17" s="23">
        <f t="shared" si="1"/>
        <v>6107.233502538071</v>
      </c>
      <c r="G17" s="23">
        <v>62</v>
      </c>
      <c r="H17" s="23">
        <f t="shared" si="2"/>
        <v>5246.615087040619</v>
      </c>
      <c r="I17" s="25">
        <f t="shared" si="5"/>
        <v>27690.60865494369</v>
      </c>
      <c r="J17" s="20">
        <f t="shared" si="3"/>
        <v>27691</v>
      </c>
      <c r="K17"/>
      <c r="L17"/>
      <c r="M17"/>
      <c r="N17"/>
    </row>
    <row r="18" spans="1:14" ht="15.75">
      <c r="A18" s="26">
        <f t="shared" si="4"/>
        <v>8</v>
      </c>
      <c r="B18" s="22" t="s">
        <v>9</v>
      </c>
      <c r="C18" s="23">
        <v>470.48</v>
      </c>
      <c r="D18" s="23">
        <f t="shared" si="0"/>
        <v>28996.56270250472</v>
      </c>
      <c r="E18" s="26">
        <v>168</v>
      </c>
      <c r="F18" s="23">
        <f t="shared" si="1"/>
        <v>18654.82233502538</v>
      </c>
      <c r="G18" s="23">
        <v>72</v>
      </c>
      <c r="H18" s="23">
        <f t="shared" si="2"/>
        <v>6092.84332688588</v>
      </c>
      <c r="I18" s="25">
        <f t="shared" si="5"/>
        <v>53744.228364415976</v>
      </c>
      <c r="J18" s="20">
        <f t="shared" si="3"/>
        <v>53744</v>
      </c>
      <c r="K18"/>
      <c r="L18"/>
      <c r="M18"/>
      <c r="N18"/>
    </row>
    <row r="19" spans="1:14" ht="15.75">
      <c r="A19" s="26">
        <f t="shared" si="4"/>
        <v>9</v>
      </c>
      <c r="B19" s="22" t="s">
        <v>29</v>
      </c>
      <c r="C19" s="23">
        <v>137</v>
      </c>
      <c r="D19" s="23">
        <f t="shared" si="0"/>
        <v>8443.566337024202</v>
      </c>
      <c r="E19" s="26">
        <v>116</v>
      </c>
      <c r="F19" s="23">
        <f t="shared" si="1"/>
        <v>12880.710659898477</v>
      </c>
      <c r="G19" s="23">
        <v>54</v>
      </c>
      <c r="H19" s="23">
        <f t="shared" si="2"/>
        <v>4569.63249516441</v>
      </c>
      <c r="I19" s="25">
        <f t="shared" si="5"/>
        <v>25893.90949208709</v>
      </c>
      <c r="J19" s="20">
        <f t="shared" si="3"/>
        <v>25894</v>
      </c>
      <c r="K19"/>
      <c r="L19"/>
      <c r="M19"/>
      <c r="N19"/>
    </row>
    <row r="20" spans="1:14" ht="15.75">
      <c r="A20" s="26">
        <f t="shared" si="4"/>
        <v>10</v>
      </c>
      <c r="B20" s="22" t="s">
        <v>10</v>
      </c>
      <c r="C20" s="23">
        <v>217.59</v>
      </c>
      <c r="D20" s="23">
        <f t="shared" si="0"/>
        <v>13410.47882681092</v>
      </c>
      <c r="E20" s="26">
        <v>61</v>
      </c>
      <c r="F20" s="23">
        <f t="shared" si="1"/>
        <v>6773.477157360406</v>
      </c>
      <c r="G20" s="23">
        <v>72</v>
      </c>
      <c r="H20" s="23">
        <f t="shared" si="2"/>
        <v>6092.84332688588</v>
      </c>
      <c r="I20" s="25">
        <f t="shared" si="5"/>
        <v>26276.799311057206</v>
      </c>
      <c r="J20" s="20">
        <f t="shared" si="3"/>
        <v>26277</v>
      </c>
      <c r="K20"/>
      <c r="L20"/>
      <c r="M20"/>
      <c r="N20"/>
    </row>
    <row r="21" spans="1:14" ht="15.75">
      <c r="A21" s="26">
        <f t="shared" si="4"/>
        <v>11</v>
      </c>
      <c r="B21" s="22" t="s">
        <v>11</v>
      </c>
      <c r="C21" s="23">
        <v>439.62</v>
      </c>
      <c r="D21" s="23">
        <f t="shared" si="0"/>
        <v>27094.603161186715</v>
      </c>
      <c r="E21" s="26">
        <v>163</v>
      </c>
      <c r="F21" s="23">
        <f t="shared" si="1"/>
        <v>18099.619289340102</v>
      </c>
      <c r="G21" s="23">
        <v>83.3</v>
      </c>
      <c r="H21" s="23">
        <f t="shared" si="2"/>
        <v>7049.081237911025</v>
      </c>
      <c r="I21" s="25">
        <f t="shared" si="5"/>
        <v>52243.30368843784</v>
      </c>
      <c r="J21" s="20">
        <f t="shared" si="3"/>
        <v>52243</v>
      </c>
      <c r="K21"/>
      <c r="L21"/>
      <c r="M21"/>
      <c r="N21"/>
    </row>
    <row r="22" spans="1:14" ht="15.75">
      <c r="A22" s="26">
        <f t="shared" si="4"/>
        <v>12</v>
      </c>
      <c r="B22" s="22" t="s">
        <v>25</v>
      </c>
      <c r="C22" s="23">
        <v>347.92</v>
      </c>
      <c r="D22" s="23">
        <f t="shared" si="0"/>
        <v>21442.960583777083</v>
      </c>
      <c r="E22" s="26">
        <v>154</v>
      </c>
      <c r="F22" s="23">
        <f t="shared" si="1"/>
        <v>17100.253807106597</v>
      </c>
      <c r="G22" s="23">
        <v>65.7</v>
      </c>
      <c r="H22" s="23">
        <f t="shared" si="2"/>
        <v>5559.719535783365</v>
      </c>
      <c r="I22" s="25">
        <f t="shared" si="5"/>
        <v>44102.93392666704</v>
      </c>
      <c r="J22" s="20">
        <f t="shared" si="3"/>
        <v>44103</v>
      </c>
      <c r="K22"/>
      <c r="L22"/>
      <c r="M22"/>
      <c r="N22"/>
    </row>
    <row r="23" spans="1:14" ht="15.75">
      <c r="A23" s="26">
        <f t="shared" si="4"/>
        <v>13</v>
      </c>
      <c r="B23" s="22" t="s">
        <v>37</v>
      </c>
      <c r="C23" s="23">
        <v>137</v>
      </c>
      <c r="D23" s="23">
        <f t="shared" si="0"/>
        <v>8443.566337024202</v>
      </c>
      <c r="E23" s="26">
        <v>87</v>
      </c>
      <c r="F23" s="23">
        <f t="shared" si="1"/>
        <v>9660.532994923858</v>
      </c>
      <c r="G23" s="23"/>
      <c r="H23" s="23">
        <f t="shared" si="2"/>
        <v>0</v>
      </c>
      <c r="I23" s="25">
        <f t="shared" si="5"/>
        <v>18104.099331948062</v>
      </c>
      <c r="J23" s="20">
        <f t="shared" si="3"/>
        <v>18104</v>
      </c>
      <c r="K23"/>
      <c r="L23"/>
      <c r="M23"/>
      <c r="N23"/>
    </row>
    <row r="24" spans="1:14" ht="15">
      <c r="A24" s="65" t="s">
        <v>26</v>
      </c>
      <c r="B24" s="65"/>
      <c r="C24" s="28">
        <f aca="true" t="shared" si="6" ref="C24:H24">SUM(C11:C23)</f>
        <v>3549.3</v>
      </c>
      <c r="D24" s="28">
        <f t="shared" si="6"/>
        <v>218750.00000000003</v>
      </c>
      <c r="E24" s="28">
        <f t="shared" si="6"/>
        <v>1379</v>
      </c>
      <c r="F24" s="28">
        <f t="shared" si="6"/>
        <v>153125</v>
      </c>
      <c r="G24" s="28">
        <f t="shared" si="6"/>
        <v>775.5</v>
      </c>
      <c r="H24" s="28">
        <f t="shared" si="6"/>
        <v>65625</v>
      </c>
      <c r="I24" s="28">
        <f>SUM(I11:I23)</f>
        <v>437500</v>
      </c>
      <c r="J24" s="28">
        <f>SUM(J11:J23)</f>
        <v>437500</v>
      </c>
      <c r="K24"/>
      <c r="L24"/>
      <c r="M24"/>
      <c r="N24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"/>
      <c r="K25"/>
      <c r="L25"/>
      <c r="M25"/>
      <c r="N25"/>
    </row>
    <row r="26" spans="1:14" ht="12.75">
      <c r="A26" s="15"/>
      <c r="B26" s="16" t="s">
        <v>12</v>
      </c>
      <c r="C26" s="16"/>
      <c r="D26" s="16"/>
      <c r="E26" s="16" t="s">
        <v>19</v>
      </c>
      <c r="F26" s="16"/>
      <c r="G26" s="16"/>
      <c r="H26" s="16" t="s">
        <v>13</v>
      </c>
      <c r="I26" s="16"/>
      <c r="J26" s="1"/>
      <c r="K26"/>
      <c r="L26"/>
      <c r="M26"/>
      <c r="N26"/>
    </row>
    <row r="27" spans="1:14" ht="12.75">
      <c r="A27" s="15"/>
      <c r="B27" s="40" t="s">
        <v>35</v>
      </c>
      <c r="C27" s="16"/>
      <c r="D27" s="16"/>
      <c r="E27" s="16" t="s">
        <v>14</v>
      </c>
      <c r="F27" s="16"/>
      <c r="G27" s="16"/>
      <c r="H27" s="16" t="s">
        <v>15</v>
      </c>
      <c r="I27" s="16"/>
      <c r="J27" s="1"/>
      <c r="K27"/>
      <c r="L27"/>
      <c r="M27"/>
      <c r="N27"/>
    </row>
    <row r="28" spans="1:14" ht="12.75">
      <c r="A28" s="15"/>
      <c r="B28" s="15"/>
      <c r="C28" s="15"/>
      <c r="D28" s="15"/>
      <c r="E28" s="15"/>
      <c r="F28" s="15"/>
      <c r="G28" s="15"/>
      <c r="H28" s="1"/>
      <c r="I28" s="15"/>
      <c r="J28" s="1"/>
      <c r="K28"/>
      <c r="L28"/>
      <c r="M28"/>
      <c r="N28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"/>
      <c r="K29"/>
      <c r="L29"/>
      <c r="M29"/>
      <c r="N29"/>
    </row>
    <row r="30" spans="1:14" ht="12.75">
      <c r="A30" s="15"/>
      <c r="B30" s="15"/>
      <c r="C30" s="15"/>
      <c r="D30" s="15"/>
      <c r="E30" s="15"/>
      <c r="F30" s="15"/>
      <c r="G30" s="15"/>
      <c r="H30" s="15"/>
      <c r="J30" s="40" t="s">
        <v>16</v>
      </c>
      <c r="K30"/>
      <c r="L30"/>
      <c r="M30"/>
      <c r="N30"/>
    </row>
    <row r="31" spans="1:14" ht="12.75">
      <c r="A31" s="15"/>
      <c r="B31" s="15"/>
      <c r="C31" s="15"/>
      <c r="D31" s="15"/>
      <c r="E31" s="15"/>
      <c r="F31" s="15"/>
      <c r="G31" s="15"/>
      <c r="H31" s="15"/>
      <c r="J31" s="40" t="s">
        <v>17</v>
      </c>
      <c r="K31"/>
      <c r="L31"/>
      <c r="M31"/>
      <c r="N31"/>
    </row>
    <row r="32" spans="11:14" ht="12.75">
      <c r="K32"/>
      <c r="L32"/>
      <c r="M32"/>
      <c r="N32"/>
    </row>
  </sheetData>
  <sheetProtection/>
  <mergeCells count="1">
    <mergeCell ref="A24:B24"/>
  </mergeCells>
  <printOptions/>
  <pageMargins left="0.604330709" right="0" top="0.590551181102362" bottom="0" header="0.511811023622047" footer="0.51181102362204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57421875" style="0" customWidth="1"/>
    <col min="2" max="2" width="83.140625" style="0" bestFit="1" customWidth="1"/>
    <col min="3" max="3" width="13.140625" style="0" bestFit="1" customWidth="1"/>
    <col min="4" max="4" width="13.421875" style="0" customWidth="1"/>
    <col min="5" max="5" width="11.140625" style="53" customWidth="1"/>
    <col min="6" max="6" width="12.421875" style="0" customWidth="1"/>
    <col min="8" max="8" width="11.140625" style="0" customWidth="1"/>
    <col min="10" max="10" width="11.8515625" style="0" customWidth="1"/>
    <col min="11" max="11" width="11.7109375" style="0" customWidth="1"/>
    <col min="12" max="14" width="11.28125" style="52" customWidth="1"/>
    <col min="15" max="15" width="11.00390625" style="52" customWidth="1"/>
    <col min="16" max="16" width="13.140625" style="52" customWidth="1"/>
    <col min="17" max="17" width="10.140625" style="52" bestFit="1" customWidth="1"/>
    <col min="18" max="18" width="0" style="52" hidden="1" customWidth="1"/>
    <col min="19" max="19" width="10.140625" style="52" bestFit="1" customWidth="1"/>
    <col min="20" max="20" width="10.421875" style="52" bestFit="1" customWidth="1"/>
    <col min="21" max="21" width="11.00390625" style="52" hidden="1" customWidth="1"/>
    <col min="22" max="22" width="10.140625" style="52" bestFit="1" customWidth="1"/>
  </cols>
  <sheetData>
    <row r="1" spans="1:2" ht="12.75">
      <c r="A1" s="52"/>
      <c r="B1" s="52"/>
    </row>
    <row r="2" spans="1:2" ht="18">
      <c r="A2" s="49" t="s">
        <v>58</v>
      </c>
      <c r="B2" s="52"/>
    </row>
    <row r="3" spans="1:2" ht="18">
      <c r="A3" s="49"/>
      <c r="B3" s="52"/>
    </row>
    <row r="4" spans="1:3" ht="18">
      <c r="A4" s="49"/>
      <c r="B4" s="54" t="s">
        <v>54</v>
      </c>
      <c r="C4" s="54" t="s">
        <v>55</v>
      </c>
    </row>
    <row r="5" spans="1:3" ht="15.75">
      <c r="A5" s="29"/>
      <c r="B5" s="55" t="s">
        <v>59</v>
      </c>
      <c r="C5" s="28">
        <v>34214</v>
      </c>
    </row>
    <row r="6" spans="1:11" ht="15.75">
      <c r="A6" s="52"/>
      <c r="B6" s="55" t="s">
        <v>63</v>
      </c>
      <c r="C6" s="57">
        <v>30</v>
      </c>
      <c r="F6" s="52"/>
      <c r="G6" s="52"/>
      <c r="H6" s="52"/>
      <c r="I6" s="52"/>
      <c r="J6" s="52"/>
      <c r="K6" s="52"/>
    </row>
    <row r="7" spans="1:11" ht="15.75">
      <c r="A7" s="52"/>
      <c r="B7" s="55" t="s">
        <v>61</v>
      </c>
      <c r="C7" s="57">
        <v>7</v>
      </c>
      <c r="F7" s="52"/>
      <c r="G7" s="52"/>
      <c r="H7" s="52"/>
      <c r="I7" s="52"/>
      <c r="J7" s="52"/>
      <c r="K7" s="52"/>
    </row>
    <row r="8" spans="2:3" ht="15.75">
      <c r="B8" s="55" t="s">
        <v>60</v>
      </c>
      <c r="C8" s="57">
        <f>C6-C7</f>
        <v>23</v>
      </c>
    </row>
    <row r="9" spans="2:3" ht="15.75">
      <c r="B9" s="55" t="s">
        <v>62</v>
      </c>
      <c r="C9" s="28">
        <f>C5/C8</f>
        <v>1487.5652173913043</v>
      </c>
    </row>
    <row r="10" spans="2:3" ht="15.75">
      <c r="B10" s="55" t="s">
        <v>64</v>
      </c>
      <c r="C10" s="57">
        <v>3</v>
      </c>
    </row>
    <row r="11" spans="2:3" ht="15.75">
      <c r="B11" s="55" t="s">
        <v>56</v>
      </c>
      <c r="C11" s="28">
        <f>C9*C10</f>
        <v>4462.695652173913</v>
      </c>
    </row>
    <row r="12" spans="2:3" ht="15.75">
      <c r="B12" s="55" t="s">
        <v>57</v>
      </c>
      <c r="C12" s="28">
        <f>INT(C11)+1</f>
        <v>4463</v>
      </c>
    </row>
    <row r="15" ht="15">
      <c r="B15" s="56" t="s">
        <v>31</v>
      </c>
    </row>
    <row r="16" spans="2:3" ht="15">
      <c r="B16" s="56" t="s">
        <v>15</v>
      </c>
      <c r="C16" s="56" t="s">
        <v>16</v>
      </c>
    </row>
    <row r="17" ht="15">
      <c r="C17" s="56" t="s">
        <v>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12.140625" style="0" customWidth="1"/>
    <col min="4" max="4" width="11.421875" style="0" customWidth="1"/>
    <col min="5" max="5" width="11.140625" style="0" customWidth="1"/>
    <col min="6" max="6" width="11.7109375" style="0" customWidth="1"/>
    <col min="7" max="7" width="9.8515625" style="0" customWidth="1"/>
    <col min="8" max="8" width="11.421875" style="0" customWidth="1"/>
    <col min="9" max="9" width="11.8515625" style="0" customWidth="1"/>
    <col min="10" max="10" width="12.28125" style="58" bestFit="1" customWidth="1"/>
  </cols>
  <sheetData>
    <row r="2" spans="1:10" ht="18">
      <c r="A2" s="49" t="s">
        <v>38</v>
      </c>
      <c r="B2" s="4"/>
      <c r="J2" s="63"/>
    </row>
    <row r="3" spans="1:2" ht="8.25" customHeight="1">
      <c r="A3" s="32"/>
      <c r="B3" s="4"/>
    </row>
    <row r="4" spans="1:4" ht="15">
      <c r="A4" s="29"/>
      <c r="B4" s="35" t="s">
        <v>44</v>
      </c>
      <c r="C4" s="33">
        <f>C5+C6</f>
        <v>3030000</v>
      </c>
      <c r="D4" s="1" t="s">
        <v>85</v>
      </c>
    </row>
    <row r="5" spans="1:9" ht="15">
      <c r="A5" s="3"/>
      <c r="B5" s="35" t="s">
        <v>27</v>
      </c>
      <c r="C5" s="33">
        <v>1818000</v>
      </c>
      <c r="D5" t="s">
        <v>28</v>
      </c>
      <c r="E5" s="6"/>
      <c r="F5" s="6"/>
      <c r="G5" s="6"/>
      <c r="H5" s="6"/>
      <c r="I5" s="6"/>
    </row>
    <row r="6" spans="1:9" ht="14.25">
      <c r="A6" s="3"/>
      <c r="B6" s="34"/>
      <c r="C6" s="33">
        <v>1212000</v>
      </c>
      <c r="D6" s="6" t="s">
        <v>32</v>
      </c>
      <c r="E6" s="6"/>
      <c r="F6" s="6"/>
      <c r="G6" s="6"/>
      <c r="H6" s="6"/>
      <c r="I6" s="6"/>
    </row>
    <row r="7" spans="1:9" ht="14.25">
      <c r="A7" s="3"/>
      <c r="B7" s="34"/>
      <c r="C7" s="31"/>
      <c r="D7" s="36"/>
      <c r="E7" s="6"/>
      <c r="F7" s="6"/>
      <c r="G7" s="6"/>
      <c r="H7" s="6"/>
      <c r="I7" s="6"/>
    </row>
    <row r="8" spans="1:10" ht="98.25" customHeight="1">
      <c r="A8" s="24" t="s">
        <v>0</v>
      </c>
      <c r="B8" s="24" t="s">
        <v>1</v>
      </c>
      <c r="C8" s="9" t="s">
        <v>36</v>
      </c>
      <c r="D8" s="47">
        <f>$C$5*50/100</f>
        <v>909000</v>
      </c>
      <c r="E8" s="11" t="s">
        <v>81</v>
      </c>
      <c r="F8" s="47">
        <f>C5*25/100</f>
        <v>454500</v>
      </c>
      <c r="G8" s="11" t="s">
        <v>82</v>
      </c>
      <c r="H8" s="43">
        <f>C5*25/100</f>
        <v>454500</v>
      </c>
      <c r="I8" s="50" t="s">
        <v>83</v>
      </c>
      <c r="J8" s="50" t="s">
        <v>84</v>
      </c>
    </row>
    <row r="9" spans="1:10" ht="15">
      <c r="A9" s="10"/>
      <c r="B9" s="10"/>
      <c r="C9" s="60"/>
      <c r="D9" s="60">
        <f>D8/C28</f>
        <v>84.93287126363107</v>
      </c>
      <c r="E9" s="60"/>
      <c r="F9" s="60">
        <f>F8/E28</f>
        <v>234.39917483238784</v>
      </c>
      <c r="G9" s="60"/>
      <c r="H9" s="60">
        <f>H8/G28</f>
        <v>94.64806330695544</v>
      </c>
      <c r="I9" s="13"/>
      <c r="J9" s="62"/>
    </row>
    <row r="10" spans="1:10" s="58" customFormat="1" ht="15">
      <c r="A10" s="14">
        <v>1</v>
      </c>
      <c r="B10" s="60" t="s">
        <v>2</v>
      </c>
      <c r="C10" s="60">
        <v>625.21</v>
      </c>
      <c r="D10" s="60">
        <f aca="true" t="shared" si="0" ref="D10:D27">C10*$D$9</f>
        <v>53100.880442734786</v>
      </c>
      <c r="E10" s="60">
        <v>106</v>
      </c>
      <c r="F10" s="60">
        <f aca="true" t="shared" si="1" ref="F10:F27">$F$9*E10</f>
        <v>24846.31253223311</v>
      </c>
      <c r="G10" s="60">
        <v>510</v>
      </c>
      <c r="H10" s="60">
        <f aca="true" t="shared" si="2" ref="H10:H27">$H$9*G10</f>
        <v>48270.51228654727</v>
      </c>
      <c r="I10" s="60">
        <f>D10+F10+H10</f>
        <v>126217.70526151516</v>
      </c>
      <c r="J10" s="60">
        <f aca="true" t="shared" si="3" ref="J10:J27">IF(I10&lt;INT(I10)+0.5,INT(I10),INT(I10)+1)</f>
        <v>126218</v>
      </c>
    </row>
    <row r="11" spans="1:10" s="58" customFormat="1" ht="15">
      <c r="A11" s="14">
        <f aca="true" t="shared" si="4" ref="A11:A27">A10+1</f>
        <v>2</v>
      </c>
      <c r="B11" s="60" t="s">
        <v>3</v>
      </c>
      <c r="C11" s="60">
        <v>491.21000000000004</v>
      </c>
      <c r="D11" s="60">
        <f t="shared" si="0"/>
        <v>41719.87569340822</v>
      </c>
      <c r="E11" s="60">
        <v>134</v>
      </c>
      <c r="F11" s="60">
        <f t="shared" si="1"/>
        <v>31409.48942753997</v>
      </c>
      <c r="G11" s="60">
        <v>448</v>
      </c>
      <c r="H11" s="60">
        <f t="shared" si="2"/>
        <v>42402.33236151603</v>
      </c>
      <c r="I11" s="60">
        <f aca="true" t="shared" si="5" ref="I11:I27">D11+F11+H11</f>
        <v>115531.69748246422</v>
      </c>
      <c r="J11" s="60">
        <f t="shared" si="3"/>
        <v>115532</v>
      </c>
    </row>
    <row r="12" spans="1:10" s="58" customFormat="1" ht="15">
      <c r="A12" s="14">
        <f t="shared" si="4"/>
        <v>3</v>
      </c>
      <c r="B12" s="60" t="s">
        <v>4</v>
      </c>
      <c r="C12" s="60">
        <v>631.08</v>
      </c>
      <c r="D12" s="60">
        <f t="shared" si="0"/>
        <v>53599.4363970523</v>
      </c>
      <c r="E12" s="60">
        <v>81</v>
      </c>
      <c r="F12" s="60">
        <f t="shared" si="1"/>
        <v>18986.333161423416</v>
      </c>
      <c r="G12" s="60">
        <v>300</v>
      </c>
      <c r="H12" s="60">
        <f t="shared" si="2"/>
        <v>28394.41899208663</v>
      </c>
      <c r="I12" s="60">
        <f t="shared" si="5"/>
        <v>100980.18855056235</v>
      </c>
      <c r="J12" s="60">
        <f t="shared" si="3"/>
        <v>100980</v>
      </c>
    </row>
    <row r="13" spans="1:10" s="58" customFormat="1" ht="15">
      <c r="A13" s="14">
        <f t="shared" si="4"/>
        <v>4</v>
      </c>
      <c r="B13" s="60" t="s">
        <v>5</v>
      </c>
      <c r="C13" s="60">
        <v>499.6</v>
      </c>
      <c r="D13" s="60">
        <f t="shared" si="0"/>
        <v>42432.46248331008</v>
      </c>
      <c r="E13" s="60">
        <v>76</v>
      </c>
      <c r="F13" s="60">
        <f t="shared" si="1"/>
        <v>17814.337287261475</v>
      </c>
      <c r="G13" s="60">
        <v>69</v>
      </c>
      <c r="H13" s="60">
        <f t="shared" si="2"/>
        <v>6530.716368179925</v>
      </c>
      <c r="I13" s="60">
        <f t="shared" si="5"/>
        <v>66777.51613875148</v>
      </c>
      <c r="J13" s="60">
        <f>IF(I13&lt;INT(I13)+0.5,INT(I13),INT(I13)+1)-1</f>
        <v>66777</v>
      </c>
    </row>
    <row r="14" spans="1:10" s="58" customFormat="1" ht="15">
      <c r="A14" s="14">
        <f t="shared" si="4"/>
        <v>5</v>
      </c>
      <c r="B14" s="60" t="s">
        <v>6</v>
      </c>
      <c r="C14" s="60">
        <v>299.86</v>
      </c>
      <c r="D14" s="60">
        <f t="shared" si="0"/>
        <v>25467.970777112416</v>
      </c>
      <c r="E14" s="60">
        <v>102</v>
      </c>
      <c r="F14" s="60">
        <f t="shared" si="1"/>
        <v>23908.71583290356</v>
      </c>
      <c r="G14" s="60">
        <v>290</v>
      </c>
      <c r="H14" s="60">
        <f t="shared" si="2"/>
        <v>27447.938359017076</v>
      </c>
      <c r="I14" s="60">
        <f t="shared" si="5"/>
        <v>76824.62496903306</v>
      </c>
      <c r="J14" s="60">
        <f t="shared" si="3"/>
        <v>76825</v>
      </c>
    </row>
    <row r="15" spans="1:10" s="58" customFormat="1" ht="15">
      <c r="A15" s="14">
        <f t="shared" si="4"/>
        <v>6</v>
      </c>
      <c r="B15" s="60" t="s">
        <v>7</v>
      </c>
      <c r="C15" s="60">
        <v>259</v>
      </c>
      <c r="D15" s="60">
        <f t="shared" si="0"/>
        <v>21997.613657280446</v>
      </c>
      <c r="E15" s="60">
        <v>66</v>
      </c>
      <c r="F15" s="60">
        <f t="shared" si="1"/>
        <v>15470.345538937598</v>
      </c>
      <c r="G15" s="60">
        <v>112</v>
      </c>
      <c r="H15" s="60">
        <f t="shared" si="2"/>
        <v>10600.583090379008</v>
      </c>
      <c r="I15" s="60">
        <f t="shared" si="5"/>
        <v>48068.54228659705</v>
      </c>
      <c r="J15" s="60">
        <f>IF(I15&lt;INT(I15)+0.5,INT(I15),INT(I15)+1)-1</f>
        <v>48068</v>
      </c>
    </row>
    <row r="16" spans="1:10" s="58" customFormat="1" ht="15">
      <c r="A16" s="14">
        <f t="shared" si="4"/>
        <v>7</v>
      </c>
      <c r="B16" s="60" t="s">
        <v>8</v>
      </c>
      <c r="C16" s="60">
        <v>441.44</v>
      </c>
      <c r="D16" s="60">
        <f t="shared" si="0"/>
        <v>37492.766690617296</v>
      </c>
      <c r="E16" s="60">
        <v>71</v>
      </c>
      <c r="F16" s="60">
        <f t="shared" si="1"/>
        <v>16642.341413099537</v>
      </c>
      <c r="G16" s="60">
        <v>252</v>
      </c>
      <c r="H16" s="60">
        <f t="shared" si="2"/>
        <v>23851.31195335277</v>
      </c>
      <c r="I16" s="60">
        <f t="shared" si="5"/>
        <v>77986.4200570696</v>
      </c>
      <c r="J16" s="60">
        <f t="shared" si="3"/>
        <v>77986</v>
      </c>
    </row>
    <row r="17" spans="1:10" s="58" customFormat="1" ht="15">
      <c r="A17" s="14">
        <f t="shared" si="4"/>
        <v>8</v>
      </c>
      <c r="B17" s="60" t="s">
        <v>9</v>
      </c>
      <c r="C17" s="60">
        <v>792.3</v>
      </c>
      <c r="D17" s="60">
        <f t="shared" si="0"/>
        <v>67292.3139021749</v>
      </c>
      <c r="E17" s="60">
        <v>145</v>
      </c>
      <c r="F17" s="60">
        <f t="shared" si="1"/>
        <v>33987.880350696236</v>
      </c>
      <c r="G17" s="60">
        <v>300</v>
      </c>
      <c r="H17" s="60">
        <f t="shared" si="2"/>
        <v>28394.41899208663</v>
      </c>
      <c r="I17" s="60">
        <f t="shared" si="5"/>
        <v>129674.61324495776</v>
      </c>
      <c r="J17" s="60">
        <f t="shared" si="3"/>
        <v>129675</v>
      </c>
    </row>
    <row r="18" spans="1:10" s="58" customFormat="1" ht="15">
      <c r="A18" s="14">
        <f t="shared" si="4"/>
        <v>9</v>
      </c>
      <c r="B18" s="60" t="s">
        <v>29</v>
      </c>
      <c r="C18" s="60">
        <v>398</v>
      </c>
      <c r="D18" s="60">
        <f t="shared" si="0"/>
        <v>33803.28276292517</v>
      </c>
      <c r="E18" s="60">
        <v>104</v>
      </c>
      <c r="F18" s="60">
        <f t="shared" si="1"/>
        <v>24377.514182568335</v>
      </c>
      <c r="G18" s="60">
        <v>224</v>
      </c>
      <c r="H18" s="60">
        <f t="shared" si="2"/>
        <v>21201.166180758017</v>
      </c>
      <c r="I18" s="60">
        <f t="shared" si="5"/>
        <v>79381.96312625153</v>
      </c>
      <c r="J18" s="60">
        <f t="shared" si="3"/>
        <v>79382</v>
      </c>
    </row>
    <row r="19" spans="1:10" s="58" customFormat="1" ht="15">
      <c r="A19" s="14">
        <f t="shared" si="4"/>
        <v>10</v>
      </c>
      <c r="B19" s="60" t="s">
        <v>10</v>
      </c>
      <c r="C19" s="60">
        <v>436.04999999999995</v>
      </c>
      <c r="D19" s="60">
        <f t="shared" si="0"/>
        <v>37034.97851450632</v>
      </c>
      <c r="E19" s="60">
        <v>141</v>
      </c>
      <c r="F19" s="60">
        <f t="shared" si="1"/>
        <v>33050.283651366684</v>
      </c>
      <c r="G19" s="60">
        <v>300</v>
      </c>
      <c r="H19" s="60">
        <f t="shared" si="2"/>
        <v>28394.41899208663</v>
      </c>
      <c r="I19" s="60">
        <f t="shared" si="5"/>
        <v>98479.68115795964</v>
      </c>
      <c r="J19" s="60">
        <f t="shared" si="3"/>
        <v>98480</v>
      </c>
    </row>
    <row r="20" spans="1:10" s="58" customFormat="1" ht="15">
      <c r="A20" s="14">
        <f t="shared" si="4"/>
        <v>11</v>
      </c>
      <c r="B20" s="60" t="s">
        <v>11</v>
      </c>
      <c r="C20" s="60">
        <v>1087.56</v>
      </c>
      <c r="D20" s="60">
        <f t="shared" si="0"/>
        <v>92369.5934714746</v>
      </c>
      <c r="E20" s="60">
        <v>277</v>
      </c>
      <c r="F20" s="60">
        <f t="shared" si="1"/>
        <v>64928.571428571435</v>
      </c>
      <c r="G20" s="60">
        <v>592</v>
      </c>
      <c r="H20" s="60">
        <f t="shared" si="2"/>
        <v>56031.65347771762</v>
      </c>
      <c r="I20" s="60">
        <f t="shared" si="5"/>
        <v>213329.81837776364</v>
      </c>
      <c r="J20" s="60">
        <f t="shared" si="3"/>
        <v>213330</v>
      </c>
    </row>
    <row r="21" spans="1:10" s="58" customFormat="1" ht="15">
      <c r="A21" s="14">
        <f t="shared" si="4"/>
        <v>12</v>
      </c>
      <c r="B21" s="60" t="s">
        <v>37</v>
      </c>
      <c r="C21" s="60">
        <v>337.01</v>
      </c>
      <c r="D21" s="60">
        <f t="shared" si="0"/>
        <v>28623.226944556307</v>
      </c>
      <c r="E21" s="60">
        <v>81</v>
      </c>
      <c r="F21" s="60">
        <f t="shared" si="1"/>
        <v>18986.333161423416</v>
      </c>
      <c r="G21" s="60">
        <v>0</v>
      </c>
      <c r="H21" s="60">
        <f t="shared" si="2"/>
        <v>0</v>
      </c>
      <c r="I21" s="60">
        <f t="shared" si="5"/>
        <v>47609.56010597972</v>
      </c>
      <c r="J21" s="60">
        <f t="shared" si="3"/>
        <v>47610</v>
      </c>
    </row>
    <row r="22" spans="1:10" s="58" customFormat="1" ht="15">
      <c r="A22" s="14">
        <f t="shared" si="4"/>
        <v>13</v>
      </c>
      <c r="B22" s="60" t="s">
        <v>73</v>
      </c>
      <c r="C22" s="60">
        <v>231.63</v>
      </c>
      <c r="D22" s="60">
        <f t="shared" si="0"/>
        <v>19673.000970794863</v>
      </c>
      <c r="E22" s="60">
        <v>64</v>
      </c>
      <c r="F22" s="60">
        <f t="shared" si="1"/>
        <v>15001.547189272822</v>
      </c>
      <c r="G22" s="60">
        <v>0</v>
      </c>
      <c r="H22" s="60">
        <f t="shared" si="2"/>
        <v>0</v>
      </c>
      <c r="I22" s="60">
        <f t="shared" si="5"/>
        <v>34674.54816006769</v>
      </c>
      <c r="J22" s="60">
        <f>IF(I22&lt;INT(I22)+0.5,INT(I22),INT(I22)+1)-1</f>
        <v>34674</v>
      </c>
    </row>
    <row r="23" spans="1:10" s="58" customFormat="1" ht="15">
      <c r="A23" s="14">
        <f t="shared" si="4"/>
        <v>14</v>
      </c>
      <c r="B23" s="60" t="s">
        <v>78</v>
      </c>
      <c r="C23" s="60">
        <v>1416.6599999999999</v>
      </c>
      <c r="D23" s="60">
        <f t="shared" si="0"/>
        <v>120321.00140433558</v>
      </c>
      <c r="E23" s="60">
        <v>74</v>
      </c>
      <c r="F23" s="60">
        <f t="shared" si="1"/>
        <v>17345.5389375967</v>
      </c>
      <c r="G23" s="60">
        <v>432</v>
      </c>
      <c r="H23" s="60">
        <f t="shared" si="2"/>
        <v>40887.963348604746</v>
      </c>
      <c r="I23" s="60">
        <f t="shared" si="5"/>
        <v>178554.503690537</v>
      </c>
      <c r="J23" s="60">
        <f>IF(I23&lt;INT(I23)+0.5,INT(I23),INT(I23)+1)-1</f>
        <v>178554</v>
      </c>
    </row>
    <row r="24" spans="1:10" s="58" customFormat="1" ht="15">
      <c r="A24" s="14">
        <f t="shared" si="4"/>
        <v>15</v>
      </c>
      <c r="B24" s="60" t="s">
        <v>79</v>
      </c>
      <c r="C24" s="60">
        <v>492.25</v>
      </c>
      <c r="D24" s="60">
        <f t="shared" si="0"/>
        <v>41808.20587952239</v>
      </c>
      <c r="E24" s="60">
        <v>85</v>
      </c>
      <c r="F24" s="60">
        <f t="shared" si="1"/>
        <v>19923.929860752967</v>
      </c>
      <c r="G24" s="60">
        <v>61</v>
      </c>
      <c r="H24" s="60">
        <f t="shared" si="2"/>
        <v>5773.531861724282</v>
      </c>
      <c r="I24" s="60">
        <f t="shared" si="5"/>
        <v>67505.66760199965</v>
      </c>
      <c r="J24" s="60">
        <f t="shared" si="3"/>
        <v>67506</v>
      </c>
    </row>
    <row r="25" spans="1:10" s="58" customFormat="1" ht="15">
      <c r="A25" s="14">
        <f t="shared" si="4"/>
        <v>16</v>
      </c>
      <c r="B25" s="60" t="s">
        <v>80</v>
      </c>
      <c r="C25" s="60">
        <v>796.4</v>
      </c>
      <c r="D25" s="60">
        <f t="shared" si="0"/>
        <v>67640.53867435579</v>
      </c>
      <c r="E25" s="60">
        <v>134</v>
      </c>
      <c r="F25" s="60">
        <f t="shared" si="1"/>
        <v>31409.48942753997</v>
      </c>
      <c r="G25" s="60">
        <v>324</v>
      </c>
      <c r="H25" s="60">
        <f t="shared" si="2"/>
        <v>30665.97251145356</v>
      </c>
      <c r="I25" s="60">
        <f t="shared" si="5"/>
        <v>129716.00061334932</v>
      </c>
      <c r="J25" s="60">
        <f t="shared" si="3"/>
        <v>129716</v>
      </c>
    </row>
    <row r="26" spans="1:10" s="58" customFormat="1" ht="15">
      <c r="A26" s="14">
        <f t="shared" si="4"/>
        <v>17</v>
      </c>
      <c r="B26" s="60" t="s">
        <v>24</v>
      </c>
      <c r="C26" s="60">
        <v>543.84</v>
      </c>
      <c r="D26" s="60">
        <f t="shared" si="0"/>
        <v>46189.892708013125</v>
      </c>
      <c r="E26" s="60">
        <v>62</v>
      </c>
      <c r="F26" s="60">
        <f t="shared" si="1"/>
        <v>14532.748839608046</v>
      </c>
      <c r="G26" s="60">
        <v>312</v>
      </c>
      <c r="H26" s="60">
        <f t="shared" si="2"/>
        <v>29530.195751770098</v>
      </c>
      <c r="I26" s="60">
        <f t="shared" si="5"/>
        <v>90252.83729939126</v>
      </c>
      <c r="J26" s="60">
        <f t="shared" si="3"/>
        <v>90253</v>
      </c>
    </row>
    <row r="27" spans="1:10" s="58" customFormat="1" ht="15">
      <c r="A27" s="14">
        <f t="shared" si="4"/>
        <v>18</v>
      </c>
      <c r="B27" s="60" t="s">
        <v>74</v>
      </c>
      <c r="C27" s="60">
        <v>923.47</v>
      </c>
      <c r="D27" s="60">
        <f t="shared" si="0"/>
        <v>78432.95862582538</v>
      </c>
      <c r="E27" s="60">
        <v>136</v>
      </c>
      <c r="F27" s="60">
        <f t="shared" si="1"/>
        <v>31878.287777204747</v>
      </c>
      <c r="G27" s="60">
        <v>276</v>
      </c>
      <c r="H27" s="60">
        <f t="shared" si="2"/>
        <v>26122.8654727197</v>
      </c>
      <c r="I27" s="60">
        <f t="shared" si="5"/>
        <v>136434.11187574983</v>
      </c>
      <c r="J27" s="60">
        <f t="shared" si="3"/>
        <v>136434</v>
      </c>
    </row>
    <row r="28" spans="1:10" ht="15">
      <c r="A28" s="65" t="s">
        <v>26</v>
      </c>
      <c r="B28" s="65"/>
      <c r="C28" s="20">
        <f>SUM(C10:C27)</f>
        <v>10702.57</v>
      </c>
      <c r="D28" s="20">
        <f aca="true" t="shared" si="6" ref="D28:J28">SUM(D10:D27)</f>
        <v>909000</v>
      </c>
      <c r="E28" s="20">
        <f t="shared" si="6"/>
        <v>1939</v>
      </c>
      <c r="F28" s="20">
        <f t="shared" si="6"/>
        <v>454500.00000000006</v>
      </c>
      <c r="G28" s="20">
        <f t="shared" si="6"/>
        <v>4802</v>
      </c>
      <c r="H28" s="20">
        <f t="shared" si="6"/>
        <v>454499.99999999994</v>
      </c>
      <c r="I28" s="20">
        <f t="shared" si="6"/>
        <v>1818000</v>
      </c>
      <c r="J28" s="20">
        <f t="shared" si="6"/>
        <v>1818000</v>
      </c>
    </row>
    <row r="29" spans="1:9" ht="12.75" hidden="1">
      <c r="A29" s="15"/>
      <c r="B29" s="15"/>
      <c r="C29" s="15"/>
      <c r="D29" s="15"/>
      <c r="E29" s="15"/>
      <c r="F29" s="15"/>
      <c r="G29" s="15"/>
      <c r="H29" s="15"/>
      <c r="I29" s="15"/>
    </row>
    <row r="30" ht="12.75" hidden="1">
      <c r="A30" s="15"/>
    </row>
    <row r="31" ht="12.75" hidden="1">
      <c r="A31" s="15"/>
    </row>
    <row r="32" ht="12.75">
      <c r="A32" s="15"/>
    </row>
  </sheetData>
  <sheetProtection/>
  <mergeCells count="1">
    <mergeCell ref="A28:B28"/>
  </mergeCells>
  <printOptions/>
  <pageMargins left="0" right="0" top="0.35433070866141736" bottom="0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</dc:creator>
  <cp:keywords/>
  <dc:description/>
  <cp:lastModifiedBy>dir_rc</cp:lastModifiedBy>
  <cp:lastPrinted>2014-07-22T05:01:59Z</cp:lastPrinted>
  <dcterms:created xsi:type="dcterms:W3CDTF">2010-01-04T09:24:09Z</dcterms:created>
  <dcterms:modified xsi:type="dcterms:W3CDTF">2014-07-24T13:02:31Z</dcterms:modified>
  <cp:category/>
  <cp:version/>
  <cp:contentType/>
  <cp:contentStatus/>
</cp:coreProperties>
</file>